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335" windowHeight="7395" activeTab="0"/>
  </bookViews>
  <sheets>
    <sheet name="Introduction" sheetId="1" r:id="rId1"/>
    <sheet name="Bands" sheetId="2" r:id="rId2"/>
    <sheet name="Payroll" sheetId="3" r:id="rId3"/>
    <sheet name="Journal" sheetId="4" r:id="rId4"/>
  </sheets>
  <definedNames>
    <definedName name="Band1">'Bands'!$E$7</definedName>
    <definedName name="Band2">'Bands'!$E$8</definedName>
    <definedName name="Band3">'Bands'!$E$9</definedName>
    <definedName name="Band4">'Bands'!$E$10</definedName>
    <definedName name="EES">'Bands'!$D$16</definedName>
    <definedName name="ERS">'Bands'!$D$17</definedName>
    <definedName name="Gross">'Bands'!$D$13</definedName>
    <definedName name="Intro">'Introduction'!$A$1</definedName>
    <definedName name="PAYE">'Bands'!$B$26</definedName>
    <definedName name="_xlnm.Print_Area" localSheetId="2">'Payroll'!$A$1:$V$30</definedName>
    <definedName name="_xlnm.Print_Titles" localSheetId="2">'Payroll'!$A:$B,'Payroll'!$1:$5</definedName>
    <definedName name="Rate1">'Bands'!$F$7</definedName>
    <definedName name="Rate2">'Bands'!$F$8</definedName>
    <definedName name="Rate3">'Bands'!$F$9</definedName>
    <definedName name="Rate4">'Bands'!$F$10</definedName>
    <definedName name="Tax">'Bands'!$E$5:$H$10</definedName>
  </definedNames>
  <calcPr fullCalcOnLoad="1"/>
</workbook>
</file>

<file path=xl/sharedStrings.xml><?xml version="1.0" encoding="utf-8"?>
<sst xmlns="http://schemas.openxmlformats.org/spreadsheetml/2006/main" count="142" uniqueCount="102">
  <si>
    <t>%</t>
  </si>
  <si>
    <t>A</t>
  </si>
  <si>
    <t>B</t>
  </si>
  <si>
    <t>C</t>
  </si>
  <si>
    <t>X</t>
  </si>
  <si>
    <t>Y</t>
  </si>
  <si>
    <t>Z</t>
  </si>
  <si>
    <t>Name</t>
  </si>
  <si>
    <t>Month:</t>
  </si>
  <si>
    <t>Basic pay</t>
  </si>
  <si>
    <t>Gross pay</t>
  </si>
  <si>
    <t>PAYE</t>
  </si>
  <si>
    <t>Net pay</t>
  </si>
  <si>
    <t>SS Total</t>
  </si>
  <si>
    <t>CS1</t>
  </si>
  <si>
    <t>CS2</t>
  </si>
  <si>
    <t>CS3</t>
  </si>
  <si>
    <t>Total</t>
  </si>
  <si>
    <t>Account</t>
  </si>
  <si>
    <t>Dr</t>
  </si>
  <si>
    <t>Cr</t>
  </si>
  <si>
    <t>Gross salaries</t>
  </si>
  <si>
    <t>Exp</t>
  </si>
  <si>
    <t>Employers SS</t>
  </si>
  <si>
    <t>Type</t>
  </si>
  <si>
    <t>Net pay control</t>
  </si>
  <si>
    <t>Income tax control</t>
  </si>
  <si>
    <t>Social security control</t>
  </si>
  <si>
    <t>Asset</t>
  </si>
  <si>
    <t>Liability</t>
  </si>
  <si>
    <t>Advances / loans</t>
  </si>
  <si>
    <t>Employees SS</t>
  </si>
  <si>
    <t>Bands</t>
  </si>
  <si>
    <t>From</t>
  </si>
  <si>
    <t>To</t>
  </si>
  <si>
    <t>Rate</t>
  </si>
  <si>
    <t>TOTAL</t>
  </si>
  <si>
    <t>Gross</t>
  </si>
  <si>
    <t>Ers SS</t>
  </si>
  <si>
    <t>Salary advances / loans</t>
  </si>
  <si>
    <t>Employees Social security</t>
  </si>
  <si>
    <t>Employers Social security</t>
  </si>
  <si>
    <t>PAYE:</t>
  </si>
  <si>
    <t>Monthly gross pay</t>
  </si>
  <si>
    <t>Net pay:</t>
  </si>
  <si>
    <t>N-PAYE-(N*Ees%)</t>
  </si>
  <si>
    <t>PAYE Formula:</t>
  </si>
  <si>
    <t>Net pay formula:</t>
  </si>
  <si>
    <t>Test calculation:</t>
  </si>
  <si>
    <t>1.  Fill in all the yellow cells with sample figures</t>
  </si>
  <si>
    <t>2.  Check if the blue figures below are as you expect</t>
  </si>
  <si>
    <t>Payroll Journal</t>
  </si>
  <si>
    <t>Cost 
centre</t>
  </si>
  <si>
    <t>Payroll</t>
  </si>
  <si>
    <t>Organisation name</t>
  </si>
  <si>
    <t>Ees</t>
  </si>
  <si>
    <t>Ers</t>
  </si>
  <si>
    <t>3. If it is correct as you expect, you can proceed to use or adapt the following payroll page</t>
  </si>
  <si>
    <t>Other taxable pay</t>
  </si>
  <si>
    <t>Mango's payroll tool</t>
  </si>
  <si>
    <t>Insert your tax band information in the yellow cells below</t>
  </si>
  <si>
    <t>N</t>
  </si>
  <si>
    <t>This spreadsheet can help you do your payroll</t>
  </si>
  <si>
    <t>Step 1:</t>
  </si>
  <si>
    <t>Step 2:</t>
  </si>
  <si>
    <t>Step 3:</t>
  </si>
  <si>
    <t>It enables you to split salary costs between up to three different cost centres</t>
  </si>
  <si>
    <t>Step 4:</t>
  </si>
  <si>
    <t>Allocate each person's total salary cost across the cost centres by changing the percentages in the yellow cells</t>
  </si>
  <si>
    <t>Step 5:</t>
  </si>
  <si>
    <t>Print the payroll and the journal and get them authorised</t>
  </si>
  <si>
    <t>Step 6:</t>
  </si>
  <si>
    <t>Enter the payroll journal into your accounting system</t>
  </si>
  <si>
    <t>Feel free to adapt this tool to suit your needs, but you need to have a fair level of Excel skills to do so.</t>
  </si>
  <si>
    <t>Enter your country's tax band info into the Tab called 'bands'</t>
  </si>
  <si>
    <t>(If the Employees' contribution is a fixed amount, write the figure in D14 and adjust the formula)</t>
  </si>
  <si>
    <t>Additional</t>
  </si>
  <si>
    <t>(If the Employers' contribution is a fixed amount, write the figure in D14 and adjust the formula)</t>
  </si>
  <si>
    <t>Carry out test calculations to confirm that the formula gives you the expected answer</t>
  </si>
  <si>
    <t>NB Only enter data into cells that are coloured yellow.</t>
  </si>
  <si>
    <t>=(VLOOKUP(N,Tax,2)*(N-VLOOKUP(N,Tax,1)))+VLOOKUP(N,Tax,4)</t>
  </si>
  <si>
    <t>Payroll reconciliation</t>
  </si>
  <si>
    <t>Total gross last month</t>
  </si>
  <si>
    <t>Total gross this month</t>
  </si>
  <si>
    <t>a</t>
  </si>
  <si>
    <t>b</t>
  </si>
  <si>
    <t>c</t>
  </si>
  <si>
    <t>d</t>
  </si>
  <si>
    <t>Check</t>
  </si>
  <si>
    <t>Step 7:</t>
  </si>
  <si>
    <t>Reconcile this month's gross salaries to last month's, itemising all changes, so that the reviewer can approve</t>
  </si>
  <si>
    <t>(The example data entered is for Uganda)</t>
  </si>
  <si>
    <t>4. If it is not correct, you may need to amend the formula for your particular country.  Kindly notify Mango.</t>
  </si>
  <si>
    <t>Prepared by:</t>
  </si>
  <si>
    <t>Authorised by:</t>
  </si>
  <si>
    <t>Enter your employees' names and salary details into the 'payroll' tab (insert more rows if needed)</t>
  </si>
  <si>
    <t>It is suitable for use for small NGOs</t>
  </si>
  <si>
    <t>It generates a journal showing how the entries should be entered into your accounting system</t>
  </si>
  <si>
    <t>Back to intro</t>
  </si>
  <si>
    <t>D</t>
  </si>
  <si>
    <t>W</t>
  </si>
  <si>
    <t>('Tax' in this formula refers to table E5:H10)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</si>
</sst>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0" fillId="0" borderId="0" xfId="0" applyAlignment="1">
      <alignment horizontal="center"/>
    </xf>
    <xf numFmtId="164" fontId="0" fillId="0" borderId="0" xfId="42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9" fontId="0" fillId="0" borderId="10" xfId="59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164" fontId="0" fillId="0" borderId="10" xfId="42" applyNumberFormat="1" applyFont="1" applyBorder="1" applyAlignment="1">
      <alignment horizontal="center"/>
    </xf>
    <xf numFmtId="164" fontId="0" fillId="0" borderId="10" xfId="42" applyNumberFormat="1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164" fontId="19" fillId="0" borderId="0" xfId="42" applyNumberFormat="1" applyFont="1" applyAlignment="1">
      <alignment horizontal="center"/>
    </xf>
    <xf numFmtId="164" fontId="44" fillId="0" borderId="0" xfId="42" applyNumberFormat="1" applyFont="1" applyAlignment="1">
      <alignment/>
    </xf>
    <xf numFmtId="0" fontId="42" fillId="0" borderId="10" xfId="0" applyFont="1" applyBorder="1" applyAlignment="1">
      <alignment/>
    </xf>
    <xf numFmtId="164" fontId="42" fillId="0" borderId="10" xfId="42" applyNumberFormat="1" applyFont="1" applyBorder="1" applyAlignment="1">
      <alignment/>
    </xf>
    <xf numFmtId="164" fontId="42" fillId="0" borderId="0" xfId="42" applyNumberFormat="1" applyFont="1" applyAlignment="1">
      <alignment/>
    </xf>
    <xf numFmtId="164" fontId="20" fillId="0" borderId="0" xfId="42" applyNumberFormat="1" applyFont="1" applyAlignment="1">
      <alignment horizontal="center"/>
    </xf>
    <xf numFmtId="0" fontId="42" fillId="0" borderId="0" xfId="0" applyFont="1" applyAlignment="1">
      <alignment/>
    </xf>
    <xf numFmtId="164" fontId="0" fillId="0" borderId="10" xfId="42" applyNumberFormat="1" applyFont="1" applyBorder="1" applyAlignment="1">
      <alignment horizontal="right"/>
    </xf>
    <xf numFmtId="9" fontId="0" fillId="0" borderId="0" xfId="59" applyFont="1" applyFill="1" applyBorder="1" applyAlignment="1">
      <alignment horizontal="right"/>
    </xf>
    <xf numFmtId="9" fontId="0" fillId="0" borderId="0" xfId="59" applyFont="1" applyFill="1" applyBorder="1" applyAlignment="1">
      <alignment horizontal="center"/>
    </xf>
    <xf numFmtId="164" fontId="44" fillId="0" borderId="0" xfId="0" applyNumberFormat="1" applyFont="1" applyAlignment="1">
      <alignment/>
    </xf>
    <xf numFmtId="164" fontId="0" fillId="33" borderId="10" xfId="42" applyNumberFormat="1" applyFont="1" applyFill="1" applyBorder="1" applyAlignment="1">
      <alignment horizontal="right"/>
    </xf>
    <xf numFmtId="0" fontId="0" fillId="33" borderId="10" xfId="59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4" fontId="0" fillId="33" borderId="10" xfId="42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164" fontId="0" fillId="34" borderId="10" xfId="42" applyNumberFormat="1" applyFont="1" applyFill="1" applyBorder="1" applyAlignment="1">
      <alignment/>
    </xf>
    <xf numFmtId="164" fontId="0" fillId="0" borderId="11" xfId="42" applyNumberFormat="1" applyFont="1" applyBorder="1" applyAlignment="1">
      <alignment/>
    </xf>
    <xf numFmtId="0" fontId="42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wrapText="1"/>
    </xf>
    <xf numFmtId="0" fontId="47" fillId="0" borderId="0" xfId="0" applyFont="1" applyAlignment="1">
      <alignment/>
    </xf>
    <xf numFmtId="0" fontId="42" fillId="0" borderId="0" xfId="0" applyFont="1" applyFill="1" applyBorder="1" applyAlignment="1">
      <alignment horizontal="left"/>
    </xf>
    <xf numFmtId="164" fontId="0" fillId="33" borderId="10" xfId="42" applyNumberFormat="1" applyFont="1" applyFill="1" applyBorder="1" applyAlignment="1">
      <alignment/>
    </xf>
    <xf numFmtId="0" fontId="0" fillId="0" borderId="0" xfId="0" applyAlignment="1" quotePrefix="1">
      <alignment/>
    </xf>
    <xf numFmtId="9" fontId="0" fillId="33" borderId="10" xfId="59" applyFont="1" applyFill="1" applyBorder="1" applyAlignment="1">
      <alignment horizontal="right"/>
    </xf>
    <xf numFmtId="164" fontId="0" fillId="0" borderId="10" xfId="42" applyNumberFormat="1" applyFont="1" applyBorder="1" applyAlignment="1">
      <alignment/>
    </xf>
    <xf numFmtId="0" fontId="0" fillId="33" borderId="10" xfId="0" applyFill="1" applyBorder="1" applyAlignment="1">
      <alignment/>
    </xf>
    <xf numFmtId="164" fontId="0" fillId="0" borderId="0" xfId="42" applyNumberFormat="1" applyFont="1" applyAlignment="1">
      <alignment/>
    </xf>
    <xf numFmtId="164" fontId="0" fillId="0" borderId="12" xfId="42" applyNumberFormat="1" applyFont="1" applyBorder="1" applyAlignment="1">
      <alignment/>
    </xf>
    <xf numFmtId="0" fontId="36" fillId="0" borderId="0" xfId="53" applyAlignment="1" applyProtection="1">
      <alignment/>
      <protection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0</xdr:row>
      <xdr:rowOff>104775</xdr:rowOff>
    </xdr:from>
    <xdr:to>
      <xdr:col>5</xdr:col>
      <xdr:colOff>523875</xdr:colOff>
      <xdr:row>2</xdr:row>
      <xdr:rowOff>47625</xdr:rowOff>
    </xdr:to>
    <xdr:pic>
      <xdr:nvPicPr>
        <xdr:cNvPr id="1" name="Picture 1" descr="icon-tool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04775"/>
          <a:ext cx="381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171450</xdr:colOff>
      <xdr:row>0</xdr:row>
      <xdr:rowOff>57150</xdr:rowOff>
    </xdr:from>
    <xdr:to>
      <xdr:col>7</xdr:col>
      <xdr:colOff>381000</xdr:colOff>
      <xdr:row>2</xdr:row>
      <xdr:rowOff>0</xdr:rowOff>
    </xdr:to>
    <xdr:pic>
      <xdr:nvPicPr>
        <xdr:cNvPr id="1" name="Picture 1" descr="icon-tool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57150"/>
          <a:ext cx="381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1" ht="26.25">
      <c r="A1" s="36" t="s">
        <v>59</v>
      </c>
    </row>
    <row r="3" ht="15">
      <c r="A3" t="s">
        <v>62</v>
      </c>
    </row>
    <row r="4" ht="15">
      <c r="A4" t="s">
        <v>96</v>
      </c>
    </row>
    <row r="5" ht="15">
      <c r="A5" t="s">
        <v>66</v>
      </c>
    </row>
    <row r="6" ht="15">
      <c r="A6" t="s">
        <v>97</v>
      </c>
    </row>
    <row r="8" spans="1:2" ht="15">
      <c r="A8" t="s">
        <v>63</v>
      </c>
      <c r="B8" t="s">
        <v>74</v>
      </c>
    </row>
    <row r="9" spans="1:2" ht="15">
      <c r="A9" t="s">
        <v>64</v>
      </c>
      <c r="B9" t="s">
        <v>78</v>
      </c>
    </row>
    <row r="10" spans="1:2" ht="15">
      <c r="A10" t="s">
        <v>65</v>
      </c>
      <c r="B10" t="s">
        <v>95</v>
      </c>
    </row>
    <row r="11" spans="1:2" ht="15">
      <c r="A11" t="s">
        <v>67</v>
      </c>
      <c r="B11" t="s">
        <v>68</v>
      </c>
    </row>
    <row r="12" spans="1:2" ht="15">
      <c r="A12" t="s">
        <v>69</v>
      </c>
      <c r="B12" t="s">
        <v>90</v>
      </c>
    </row>
    <row r="13" spans="1:2" ht="15">
      <c r="A13" t="s">
        <v>71</v>
      </c>
      <c r="B13" t="s">
        <v>70</v>
      </c>
    </row>
    <row r="14" spans="1:2" ht="15">
      <c r="A14" t="s">
        <v>89</v>
      </c>
      <c r="B14" t="s">
        <v>72</v>
      </c>
    </row>
    <row r="16" ht="15">
      <c r="A16" t="s">
        <v>79</v>
      </c>
    </row>
    <row r="17" ht="15">
      <c r="A17" t="s">
        <v>73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0.140625" style="0" customWidth="1"/>
    <col min="2" max="2" width="11.57421875" style="0" customWidth="1"/>
    <col min="3" max="3" width="5.8515625" style="0" customWidth="1"/>
    <col min="4" max="4" width="10.57421875" style="0" bestFit="1" customWidth="1"/>
    <col min="5" max="5" width="11.7109375" style="0" customWidth="1"/>
    <col min="6" max="6" width="5.57421875" style="0" customWidth="1"/>
    <col min="7" max="7" width="2.57421875" style="0" customWidth="1"/>
    <col min="8" max="8" width="10.57421875" style="0" customWidth="1"/>
    <col min="9" max="9" width="10.8515625" style="0" customWidth="1"/>
  </cols>
  <sheetData>
    <row r="1" spans="1:9" ht="26.25">
      <c r="A1" s="36" t="s">
        <v>59</v>
      </c>
      <c r="I1" s="45" t="s">
        <v>98</v>
      </c>
    </row>
    <row r="2" spans="1:10" ht="15">
      <c r="A2" t="s">
        <v>60</v>
      </c>
      <c r="J2" s="39"/>
    </row>
    <row r="3" spans="1:10" ht="15">
      <c r="A3" t="s">
        <v>91</v>
      </c>
      <c r="J3" s="39"/>
    </row>
    <row r="5" spans="1:8" ht="15">
      <c r="A5" s="46" t="s">
        <v>32</v>
      </c>
      <c r="B5" s="46"/>
      <c r="C5" s="5" t="s">
        <v>35</v>
      </c>
      <c r="E5" s="5" t="s">
        <v>32</v>
      </c>
      <c r="F5" s="5" t="s">
        <v>35</v>
      </c>
      <c r="H5" s="5" t="s">
        <v>76</v>
      </c>
    </row>
    <row r="6" spans="1:8" ht="15">
      <c r="A6" s="5" t="s">
        <v>33</v>
      </c>
      <c r="B6" s="5" t="s">
        <v>34</v>
      </c>
      <c r="C6" s="5" t="s">
        <v>0</v>
      </c>
      <c r="E6" s="12">
        <v>0</v>
      </c>
      <c r="F6" s="5" t="s">
        <v>0</v>
      </c>
      <c r="H6" s="5"/>
    </row>
    <row r="7" spans="1:8" ht="15">
      <c r="A7" s="6">
        <v>0</v>
      </c>
      <c r="B7" s="6" t="s">
        <v>1</v>
      </c>
      <c r="C7" s="7">
        <v>0</v>
      </c>
      <c r="D7" s="28" t="s">
        <v>1</v>
      </c>
      <c r="E7" s="26">
        <v>130000</v>
      </c>
      <c r="F7" s="40">
        <v>0.1</v>
      </c>
      <c r="G7" t="s">
        <v>100</v>
      </c>
      <c r="H7" s="5"/>
    </row>
    <row r="8" spans="1:8" ht="15">
      <c r="A8" s="6" t="s">
        <v>1</v>
      </c>
      <c r="B8" s="6" t="s">
        <v>2</v>
      </c>
      <c r="C8" s="7" t="s">
        <v>100</v>
      </c>
      <c r="D8" s="28" t="s">
        <v>2</v>
      </c>
      <c r="E8" s="26">
        <v>235000</v>
      </c>
      <c r="F8" s="40">
        <v>0.2</v>
      </c>
      <c r="G8" t="s">
        <v>4</v>
      </c>
      <c r="H8" s="41">
        <f>(Band2-Band1)*Rate1</f>
        <v>10500</v>
      </c>
    </row>
    <row r="9" spans="1:8" ht="15">
      <c r="A9" s="6" t="s">
        <v>2</v>
      </c>
      <c r="B9" s="6" t="s">
        <v>3</v>
      </c>
      <c r="C9" s="7" t="s">
        <v>4</v>
      </c>
      <c r="D9" s="28" t="s">
        <v>3</v>
      </c>
      <c r="E9" s="26">
        <v>410000</v>
      </c>
      <c r="F9" s="40">
        <v>0.3</v>
      </c>
      <c r="G9" t="s">
        <v>5</v>
      </c>
      <c r="H9" s="41">
        <f>(Band3-Band2)*Rate2+H8</f>
        <v>45500</v>
      </c>
    </row>
    <row r="10" spans="1:8" ht="15">
      <c r="A10" s="6" t="s">
        <v>3</v>
      </c>
      <c r="B10" s="6" t="s">
        <v>99</v>
      </c>
      <c r="C10" s="7" t="s">
        <v>5</v>
      </c>
      <c r="D10" s="28" t="s">
        <v>99</v>
      </c>
      <c r="E10" s="26"/>
      <c r="F10" s="40"/>
      <c r="G10" t="s">
        <v>6</v>
      </c>
      <c r="H10" s="41">
        <f>IF(Band4&gt;1,(Band4-Band3)*Rate3+H9,"")</f>
      </c>
    </row>
    <row r="11" spans="1:3" ht="15">
      <c r="A11" s="6" t="s">
        <v>99</v>
      </c>
      <c r="B11" s="6" t="s">
        <v>37</v>
      </c>
      <c r="C11" s="7" t="s">
        <v>4</v>
      </c>
    </row>
    <row r="12" spans="1:2" ht="15">
      <c r="A12" s="4"/>
      <c r="B12" s="4"/>
    </row>
    <row r="13" spans="1:5" ht="15">
      <c r="A13" s="4" t="s">
        <v>43</v>
      </c>
      <c r="B13" s="4"/>
      <c r="D13" s="29">
        <v>1500000</v>
      </c>
      <c r="E13" t="s">
        <v>61</v>
      </c>
    </row>
    <row r="14" spans="1:4" ht="15">
      <c r="A14" s="4"/>
      <c r="B14" s="4"/>
      <c r="D14" s="24"/>
    </row>
    <row r="15" ht="15">
      <c r="D15" s="23" t="s">
        <v>0</v>
      </c>
    </row>
    <row r="16" spans="1:6" ht="15">
      <c r="A16" s="8" t="s">
        <v>40</v>
      </c>
      <c r="D16" s="27">
        <v>5</v>
      </c>
      <c r="E16" t="s">
        <v>55</v>
      </c>
      <c r="F16" t="s">
        <v>75</v>
      </c>
    </row>
    <row r="17" spans="1:6" ht="15">
      <c r="A17" s="8" t="s">
        <v>41</v>
      </c>
      <c r="D17" s="27">
        <v>10</v>
      </c>
      <c r="E17" t="s">
        <v>56</v>
      </c>
      <c r="F17" t="s">
        <v>77</v>
      </c>
    </row>
    <row r="19" spans="1:11" ht="15">
      <c r="A19" s="8" t="s">
        <v>46</v>
      </c>
      <c r="C19" s="39" t="s">
        <v>80</v>
      </c>
      <c r="K19" s="39" t="s">
        <v>101</v>
      </c>
    </row>
    <row r="20" spans="1:3" ht="15">
      <c r="A20" s="8" t="s">
        <v>47</v>
      </c>
      <c r="C20" t="s">
        <v>45</v>
      </c>
    </row>
    <row r="22" ht="15">
      <c r="A22" s="37" t="s">
        <v>48</v>
      </c>
    </row>
    <row r="23" ht="15">
      <c r="A23" t="s">
        <v>49</v>
      </c>
    </row>
    <row r="24" ht="15">
      <c r="A24" s="8" t="s">
        <v>50</v>
      </c>
    </row>
    <row r="26" spans="1:2" ht="15">
      <c r="A26" s="30" t="s">
        <v>42</v>
      </c>
      <c r="B26" s="31">
        <f>(VLOOKUP(Gross,Tax,2)*(Gross-VLOOKUP(Gross,Tax,1)))+VLOOKUP(Gross,Tax,4)</f>
        <v>372500</v>
      </c>
    </row>
    <row r="27" spans="1:2" ht="15">
      <c r="A27" s="5" t="s">
        <v>44</v>
      </c>
      <c r="B27" s="31">
        <f>Gross-PAYE-(Gross*EES%)</f>
        <v>1052500</v>
      </c>
    </row>
    <row r="29" ht="15">
      <c r="A29" t="s">
        <v>57</v>
      </c>
    </row>
    <row r="30" ht="15">
      <c r="A30" t="s">
        <v>92</v>
      </c>
    </row>
  </sheetData>
  <sheetProtection/>
  <mergeCells count="1">
    <mergeCell ref="A5:B5"/>
  </mergeCells>
  <hyperlinks>
    <hyperlink ref="I1" location="Intro" display="Back to intr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0"/>
  <sheetViews>
    <sheetView view="pageBreakPreview" zoomScale="75" zoomScaleSheetLayoutView="75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" sqref="K1"/>
    </sheetView>
  </sheetViews>
  <sheetFormatPr defaultColWidth="9.140625" defaultRowHeight="15"/>
  <cols>
    <col min="1" max="1" width="3.421875" style="0" customWidth="1"/>
    <col min="2" max="2" width="19.421875" style="0" customWidth="1"/>
    <col min="3" max="3" width="12.421875" style="0" customWidth="1"/>
    <col min="4" max="4" width="11.421875" style="0" customWidth="1"/>
    <col min="5" max="5" width="11.7109375" style="0" customWidth="1"/>
    <col min="6" max="6" width="10.57421875" style="0" bestFit="1" customWidth="1"/>
    <col min="7" max="7" width="10.57421875" style="0" customWidth="1"/>
    <col min="8" max="8" width="9.140625" style="0" customWidth="1"/>
    <col min="9" max="9" width="11.00390625" style="0" customWidth="1"/>
    <col min="10" max="10" width="10.421875" style="0" customWidth="1"/>
    <col min="11" max="11" width="11.28125" style="0" customWidth="1"/>
    <col min="12" max="12" width="2.421875" style="0" customWidth="1"/>
    <col min="13" max="13" width="6.140625" style="0" bestFit="1" customWidth="1"/>
    <col min="14" max="14" width="10.7109375" style="0" bestFit="1" customWidth="1"/>
    <col min="15" max="15" width="9.140625" style="0" bestFit="1" customWidth="1"/>
    <col min="16" max="16" width="6.140625" style="0" bestFit="1" customWidth="1"/>
    <col min="17" max="17" width="10.28125" style="0" customWidth="1"/>
    <col min="18" max="18" width="9.140625" style="0" customWidth="1"/>
    <col min="19" max="19" width="6.140625" style="0" bestFit="1" customWidth="1"/>
    <col min="20" max="20" width="10.421875" style="0" customWidth="1"/>
    <col min="21" max="21" width="9.00390625" style="13" customWidth="1"/>
    <col min="22" max="22" width="3.421875" style="0" customWidth="1"/>
  </cols>
  <sheetData>
    <row r="1" spans="2:11" ht="18.75">
      <c r="B1" s="34" t="s">
        <v>54</v>
      </c>
      <c r="K1" s="45" t="s">
        <v>98</v>
      </c>
    </row>
    <row r="2" ht="18.75">
      <c r="B2" s="34" t="s">
        <v>53</v>
      </c>
    </row>
    <row r="3" ht="18.75">
      <c r="B3" s="34" t="s">
        <v>8</v>
      </c>
    </row>
    <row r="4" spans="12:21" ht="15">
      <c r="L4" s="2"/>
      <c r="M4" s="46" t="s">
        <v>14</v>
      </c>
      <c r="N4" s="46"/>
      <c r="O4" s="46"/>
      <c r="P4" s="46" t="s">
        <v>15</v>
      </c>
      <c r="Q4" s="46"/>
      <c r="R4" s="46"/>
      <c r="S4" s="46" t="s">
        <v>16</v>
      </c>
      <c r="T4" s="46"/>
      <c r="U4" s="46"/>
    </row>
    <row r="5" spans="2:22" ht="30">
      <c r="B5" s="5" t="s">
        <v>7</v>
      </c>
      <c r="C5" s="9" t="s">
        <v>9</v>
      </c>
      <c r="D5" s="35" t="s">
        <v>58</v>
      </c>
      <c r="E5" s="9" t="s">
        <v>10</v>
      </c>
      <c r="F5" s="9" t="s">
        <v>11</v>
      </c>
      <c r="G5" s="10" t="s">
        <v>31</v>
      </c>
      <c r="H5" s="10" t="s">
        <v>30</v>
      </c>
      <c r="I5" s="9" t="s">
        <v>12</v>
      </c>
      <c r="J5" s="10" t="s">
        <v>23</v>
      </c>
      <c r="K5" s="9" t="s">
        <v>13</v>
      </c>
      <c r="L5" s="2"/>
      <c r="M5" s="9" t="s">
        <v>0</v>
      </c>
      <c r="N5" s="9" t="s">
        <v>37</v>
      </c>
      <c r="O5" s="9" t="s">
        <v>38</v>
      </c>
      <c r="P5" s="9" t="s">
        <v>0</v>
      </c>
      <c r="Q5" s="9" t="s">
        <v>37</v>
      </c>
      <c r="R5" s="9" t="s">
        <v>38</v>
      </c>
      <c r="S5" s="9" t="s">
        <v>0</v>
      </c>
      <c r="T5" s="9" t="s">
        <v>37</v>
      </c>
      <c r="U5" s="9" t="s">
        <v>38</v>
      </c>
      <c r="V5" s="14"/>
    </row>
    <row r="6" spans="1:22" ht="15">
      <c r="A6">
        <v>1</v>
      </c>
      <c r="B6" s="42"/>
      <c r="C6" s="29"/>
      <c r="D6" s="29"/>
      <c r="E6" s="11">
        <f>C6+D6</f>
        <v>0</v>
      </c>
      <c r="F6" s="12">
        <f aca="true" t="shared" si="0" ref="F6:F19">IF(ISERROR((VLOOKUP(E6,Tax,2)*(E6-VLOOKUP(E6,Tax,1)))+VLOOKUP(E6,Tax,4)),"",(VLOOKUP(E6,Tax,2)*(E6-VLOOKUP(E6,Tax,1)))+VLOOKUP(E6,Tax,4))</f>
      </c>
      <c r="G6" s="22">
        <f>C6*Bands!$D$16%</f>
        <v>0</v>
      </c>
      <c r="H6" s="26"/>
      <c r="I6" s="11">
        <f>IF(ISERROR(E6-F6-G6-H6),"",E6-F6-G6-H6)</f>
      </c>
      <c r="J6" s="11">
        <f>C6*Bands!$D$17%</f>
        <v>0</v>
      </c>
      <c r="K6" s="11">
        <f>G6+J6</f>
        <v>0</v>
      </c>
      <c r="L6" s="3"/>
      <c r="M6" s="38">
        <v>100</v>
      </c>
      <c r="N6" s="11">
        <f aca="true" t="shared" si="1" ref="N6:N19">$E6*M6%</f>
        <v>0</v>
      </c>
      <c r="O6" s="11">
        <f aca="true" t="shared" si="2" ref="O6:O19">$J6*M6%</f>
        <v>0</v>
      </c>
      <c r="P6" s="38">
        <v>0</v>
      </c>
      <c r="Q6" s="11">
        <f aca="true" t="shared" si="3" ref="Q6:Q19">$E6*P6%</f>
        <v>0</v>
      </c>
      <c r="R6" s="11">
        <f aca="true" t="shared" si="4" ref="R6:R19">$J6*P6%</f>
        <v>0</v>
      </c>
      <c r="S6" s="38">
        <v>0</v>
      </c>
      <c r="T6" s="11">
        <f aca="true" t="shared" si="5" ref="T6:T19">$E6*S6%</f>
        <v>0</v>
      </c>
      <c r="U6" s="11">
        <f aca="true" t="shared" si="6" ref="U6:U19">$J6*S6%</f>
        <v>0</v>
      </c>
      <c r="V6" s="15" t="str">
        <f>IF(M6+P6+S6=100,"OK","ERROR")</f>
        <v>OK</v>
      </c>
    </row>
    <row r="7" spans="1:22" ht="15">
      <c r="A7">
        <v>2</v>
      </c>
      <c r="B7" s="42"/>
      <c r="C7" s="29"/>
      <c r="D7" s="29"/>
      <c r="E7" s="11">
        <f>C7+D7</f>
        <v>0</v>
      </c>
      <c r="F7" s="12">
        <f t="shared" si="0"/>
      </c>
      <c r="G7" s="22">
        <f>C7*Bands!$D$16%</f>
        <v>0</v>
      </c>
      <c r="H7" s="26"/>
      <c r="I7" s="11">
        <f aca="true" t="shared" si="7" ref="I7:I19">IF(ISERROR(E7-F7-G7-H7),"",E7-F7-G7-H7)</f>
      </c>
      <c r="J7" s="11">
        <f>C7*Bands!$D$17%</f>
        <v>0</v>
      </c>
      <c r="K7" s="11">
        <f>G7+J7</f>
        <v>0</v>
      </c>
      <c r="L7" s="1"/>
      <c r="M7" s="38">
        <v>100</v>
      </c>
      <c r="N7" s="11">
        <f t="shared" si="1"/>
        <v>0</v>
      </c>
      <c r="O7" s="11">
        <f t="shared" si="2"/>
        <v>0</v>
      </c>
      <c r="P7" s="38">
        <v>0</v>
      </c>
      <c r="Q7" s="11">
        <f t="shared" si="3"/>
        <v>0</v>
      </c>
      <c r="R7" s="11">
        <f t="shared" si="4"/>
        <v>0</v>
      </c>
      <c r="S7" s="38">
        <v>0</v>
      </c>
      <c r="T7" s="11">
        <f t="shared" si="5"/>
        <v>0</v>
      </c>
      <c r="U7" s="11">
        <f t="shared" si="6"/>
        <v>0</v>
      </c>
      <c r="V7" s="15" t="str">
        <f>IF(M7+P7+S7=100,"OK","ERROR")</f>
        <v>OK</v>
      </c>
    </row>
    <row r="8" spans="1:22" ht="15">
      <c r="A8">
        <v>3</v>
      </c>
      <c r="B8" s="42"/>
      <c r="C8" s="29"/>
      <c r="D8" s="29"/>
      <c r="E8" s="11">
        <f>C8+D8</f>
        <v>0</v>
      </c>
      <c r="F8" s="12">
        <f t="shared" si="0"/>
      </c>
      <c r="G8" s="22">
        <f>C8*Bands!$D$16%</f>
        <v>0</v>
      </c>
      <c r="H8" s="26"/>
      <c r="I8" s="11">
        <f t="shared" si="7"/>
      </c>
      <c r="J8" s="11">
        <f>C8*Bands!$D$17%</f>
        <v>0</v>
      </c>
      <c r="K8" s="11">
        <f>G8+J8</f>
        <v>0</v>
      </c>
      <c r="L8" s="1"/>
      <c r="M8" s="38">
        <v>100</v>
      </c>
      <c r="N8" s="11">
        <f t="shared" si="1"/>
        <v>0</v>
      </c>
      <c r="O8" s="11">
        <f t="shared" si="2"/>
        <v>0</v>
      </c>
      <c r="P8" s="38">
        <v>0</v>
      </c>
      <c r="Q8" s="11">
        <f t="shared" si="3"/>
        <v>0</v>
      </c>
      <c r="R8" s="11">
        <f t="shared" si="4"/>
        <v>0</v>
      </c>
      <c r="S8" s="38">
        <v>0</v>
      </c>
      <c r="T8" s="11">
        <f t="shared" si="5"/>
        <v>0</v>
      </c>
      <c r="U8" s="11">
        <f t="shared" si="6"/>
        <v>0</v>
      </c>
      <c r="V8" s="15" t="str">
        <f>IF(M8+P8+S8=100,"OK","ERROR")</f>
        <v>OK</v>
      </c>
    </row>
    <row r="9" spans="1:22" ht="15">
      <c r="A9">
        <v>4</v>
      </c>
      <c r="B9" s="42"/>
      <c r="C9" s="29"/>
      <c r="D9" s="29"/>
      <c r="E9" s="11">
        <f>C9+D9</f>
        <v>0</v>
      </c>
      <c r="F9" s="12">
        <f t="shared" si="0"/>
      </c>
      <c r="G9" s="22">
        <f>C9*Bands!$D$16%</f>
        <v>0</v>
      </c>
      <c r="H9" s="26"/>
      <c r="I9" s="11">
        <f t="shared" si="7"/>
      </c>
      <c r="J9" s="11">
        <f>C9*Bands!$D$17%</f>
        <v>0</v>
      </c>
      <c r="K9" s="11">
        <f>G9+J9</f>
        <v>0</v>
      </c>
      <c r="L9" s="1"/>
      <c r="M9" s="38">
        <v>100</v>
      </c>
      <c r="N9" s="11">
        <f t="shared" si="1"/>
        <v>0</v>
      </c>
      <c r="O9" s="11">
        <f t="shared" si="2"/>
        <v>0</v>
      </c>
      <c r="P9" s="38">
        <v>0</v>
      </c>
      <c r="Q9" s="11">
        <f t="shared" si="3"/>
        <v>0</v>
      </c>
      <c r="R9" s="11">
        <f t="shared" si="4"/>
        <v>0</v>
      </c>
      <c r="S9" s="38">
        <v>0</v>
      </c>
      <c r="T9" s="11">
        <f t="shared" si="5"/>
        <v>0</v>
      </c>
      <c r="U9" s="11">
        <f t="shared" si="6"/>
        <v>0</v>
      </c>
      <c r="V9" s="15" t="str">
        <f>IF(M9+P9+S9=100,"OK","ERROR")</f>
        <v>OK</v>
      </c>
    </row>
    <row r="10" spans="1:22" ht="15">
      <c r="A10">
        <v>5</v>
      </c>
      <c r="B10" s="42"/>
      <c r="C10" s="29"/>
      <c r="D10" s="29"/>
      <c r="E10" s="11">
        <f aca="true" t="shared" si="8" ref="E10:E17">C10+D10</f>
        <v>0</v>
      </c>
      <c r="F10" s="12">
        <f t="shared" si="0"/>
      </c>
      <c r="G10" s="22">
        <f>C10*Bands!$D$16%</f>
        <v>0</v>
      </c>
      <c r="H10" s="26"/>
      <c r="I10" s="11">
        <f t="shared" si="7"/>
      </c>
      <c r="J10" s="11">
        <f>C10*Bands!$D$17%</f>
        <v>0</v>
      </c>
      <c r="K10" s="11">
        <f aca="true" t="shared" si="9" ref="K10:K17">G10+J10</f>
        <v>0</v>
      </c>
      <c r="L10" s="1"/>
      <c r="M10" s="38">
        <v>100</v>
      </c>
      <c r="N10" s="11">
        <f t="shared" si="1"/>
        <v>0</v>
      </c>
      <c r="O10" s="11">
        <f t="shared" si="2"/>
        <v>0</v>
      </c>
      <c r="P10" s="38">
        <v>0</v>
      </c>
      <c r="Q10" s="11">
        <f t="shared" si="3"/>
        <v>0</v>
      </c>
      <c r="R10" s="11">
        <f t="shared" si="4"/>
        <v>0</v>
      </c>
      <c r="S10" s="38">
        <v>0</v>
      </c>
      <c r="T10" s="11">
        <f t="shared" si="5"/>
        <v>0</v>
      </c>
      <c r="U10" s="11">
        <f t="shared" si="6"/>
        <v>0</v>
      </c>
      <c r="V10" s="15" t="str">
        <f aca="true" t="shared" si="10" ref="V10:V17">IF(M10+P10+S10=100,"OK","ERROR")</f>
        <v>OK</v>
      </c>
    </row>
    <row r="11" spans="1:22" ht="15">
      <c r="A11">
        <v>6</v>
      </c>
      <c r="B11" s="42"/>
      <c r="C11" s="29"/>
      <c r="D11" s="29"/>
      <c r="E11" s="11">
        <f t="shared" si="8"/>
        <v>0</v>
      </c>
      <c r="F11" s="12">
        <f t="shared" si="0"/>
      </c>
      <c r="G11" s="22">
        <f>C11*Bands!$D$16%</f>
        <v>0</v>
      </c>
      <c r="H11" s="26"/>
      <c r="I11" s="11">
        <f t="shared" si="7"/>
      </c>
      <c r="J11" s="11">
        <f>C11*Bands!$D$17%</f>
        <v>0</v>
      </c>
      <c r="K11" s="11">
        <f t="shared" si="9"/>
        <v>0</v>
      </c>
      <c r="L11" s="1"/>
      <c r="M11" s="38">
        <v>100</v>
      </c>
      <c r="N11" s="11">
        <f t="shared" si="1"/>
        <v>0</v>
      </c>
      <c r="O11" s="11">
        <f t="shared" si="2"/>
        <v>0</v>
      </c>
      <c r="P11" s="38">
        <v>0</v>
      </c>
      <c r="Q11" s="11">
        <f t="shared" si="3"/>
        <v>0</v>
      </c>
      <c r="R11" s="11">
        <f t="shared" si="4"/>
        <v>0</v>
      </c>
      <c r="S11" s="38">
        <v>0</v>
      </c>
      <c r="T11" s="11">
        <f t="shared" si="5"/>
        <v>0</v>
      </c>
      <c r="U11" s="11">
        <f t="shared" si="6"/>
        <v>0</v>
      </c>
      <c r="V11" s="15" t="str">
        <f t="shared" si="10"/>
        <v>OK</v>
      </c>
    </row>
    <row r="12" spans="1:22" ht="15">
      <c r="A12">
        <v>7</v>
      </c>
      <c r="B12" s="42"/>
      <c r="C12" s="29"/>
      <c r="D12" s="29"/>
      <c r="E12" s="11">
        <f t="shared" si="8"/>
        <v>0</v>
      </c>
      <c r="F12" s="12">
        <f t="shared" si="0"/>
      </c>
      <c r="G12" s="22">
        <f>C12*Bands!$D$16%</f>
        <v>0</v>
      </c>
      <c r="H12" s="26"/>
      <c r="I12" s="11">
        <f t="shared" si="7"/>
      </c>
      <c r="J12" s="11">
        <f>C12*Bands!$D$17%</f>
        <v>0</v>
      </c>
      <c r="K12" s="11">
        <f t="shared" si="9"/>
        <v>0</v>
      </c>
      <c r="L12" s="1"/>
      <c r="M12" s="38">
        <v>100</v>
      </c>
      <c r="N12" s="11">
        <f t="shared" si="1"/>
        <v>0</v>
      </c>
      <c r="O12" s="11">
        <f t="shared" si="2"/>
        <v>0</v>
      </c>
      <c r="P12" s="38">
        <v>0</v>
      </c>
      <c r="Q12" s="11">
        <f t="shared" si="3"/>
        <v>0</v>
      </c>
      <c r="R12" s="11">
        <f t="shared" si="4"/>
        <v>0</v>
      </c>
      <c r="S12" s="38">
        <v>0</v>
      </c>
      <c r="T12" s="11">
        <f t="shared" si="5"/>
        <v>0</v>
      </c>
      <c r="U12" s="11">
        <f t="shared" si="6"/>
        <v>0</v>
      </c>
      <c r="V12" s="15" t="str">
        <f t="shared" si="10"/>
        <v>OK</v>
      </c>
    </row>
    <row r="13" spans="1:22" ht="15">
      <c r="A13">
        <v>8</v>
      </c>
      <c r="B13" s="42"/>
      <c r="C13" s="29"/>
      <c r="D13" s="29"/>
      <c r="E13" s="11">
        <f t="shared" si="8"/>
        <v>0</v>
      </c>
      <c r="F13" s="12">
        <f t="shared" si="0"/>
      </c>
      <c r="G13" s="22">
        <f>C13*Bands!$D$16%</f>
        <v>0</v>
      </c>
      <c r="H13" s="26"/>
      <c r="I13" s="11">
        <f t="shared" si="7"/>
      </c>
      <c r="J13" s="11">
        <f>C13*Bands!$D$17%</f>
        <v>0</v>
      </c>
      <c r="K13" s="11">
        <f t="shared" si="9"/>
        <v>0</v>
      </c>
      <c r="L13" s="1"/>
      <c r="M13" s="38">
        <v>100</v>
      </c>
      <c r="N13" s="11">
        <f t="shared" si="1"/>
        <v>0</v>
      </c>
      <c r="O13" s="11">
        <f t="shared" si="2"/>
        <v>0</v>
      </c>
      <c r="P13" s="38">
        <v>0</v>
      </c>
      <c r="Q13" s="11">
        <f t="shared" si="3"/>
        <v>0</v>
      </c>
      <c r="R13" s="11">
        <f t="shared" si="4"/>
        <v>0</v>
      </c>
      <c r="S13" s="38">
        <v>0</v>
      </c>
      <c r="T13" s="11">
        <f t="shared" si="5"/>
        <v>0</v>
      </c>
      <c r="U13" s="11">
        <f t="shared" si="6"/>
        <v>0</v>
      </c>
      <c r="V13" s="15" t="str">
        <f t="shared" si="10"/>
        <v>OK</v>
      </c>
    </row>
    <row r="14" spans="1:22" ht="15">
      <c r="A14">
        <v>9</v>
      </c>
      <c r="B14" s="42"/>
      <c r="C14" s="29"/>
      <c r="D14" s="29"/>
      <c r="E14" s="11">
        <f t="shared" si="8"/>
        <v>0</v>
      </c>
      <c r="F14" s="12">
        <f t="shared" si="0"/>
      </c>
      <c r="G14" s="22">
        <f>C14*Bands!$D$16%</f>
        <v>0</v>
      </c>
      <c r="H14" s="26"/>
      <c r="I14" s="11">
        <f t="shared" si="7"/>
      </c>
      <c r="J14" s="11">
        <f>C14*Bands!$D$17%</f>
        <v>0</v>
      </c>
      <c r="K14" s="11">
        <f t="shared" si="9"/>
        <v>0</v>
      </c>
      <c r="L14" s="1"/>
      <c r="M14" s="38">
        <v>100</v>
      </c>
      <c r="N14" s="11">
        <f t="shared" si="1"/>
        <v>0</v>
      </c>
      <c r="O14" s="11">
        <f t="shared" si="2"/>
        <v>0</v>
      </c>
      <c r="P14" s="38">
        <v>0</v>
      </c>
      <c r="Q14" s="11">
        <f t="shared" si="3"/>
        <v>0</v>
      </c>
      <c r="R14" s="11">
        <f t="shared" si="4"/>
        <v>0</v>
      </c>
      <c r="S14" s="38">
        <v>0</v>
      </c>
      <c r="T14" s="11">
        <f t="shared" si="5"/>
        <v>0</v>
      </c>
      <c r="U14" s="11">
        <f t="shared" si="6"/>
        <v>0</v>
      </c>
      <c r="V14" s="15" t="str">
        <f t="shared" si="10"/>
        <v>OK</v>
      </c>
    </row>
    <row r="15" spans="1:22" ht="15">
      <c r="A15">
        <v>26</v>
      </c>
      <c r="B15" s="42"/>
      <c r="C15" s="29"/>
      <c r="D15" s="29"/>
      <c r="E15" s="11">
        <f t="shared" si="8"/>
        <v>0</v>
      </c>
      <c r="F15" s="12">
        <f t="shared" si="0"/>
      </c>
      <c r="G15" s="22">
        <f>C15*Bands!$D$16%</f>
        <v>0</v>
      </c>
      <c r="H15" s="26"/>
      <c r="I15" s="11">
        <f t="shared" si="7"/>
      </c>
      <c r="J15" s="11">
        <f>C15*Bands!$D$17%</f>
        <v>0</v>
      </c>
      <c r="K15" s="11">
        <f t="shared" si="9"/>
        <v>0</v>
      </c>
      <c r="L15" s="1"/>
      <c r="M15" s="38">
        <v>100</v>
      </c>
      <c r="N15" s="11">
        <f t="shared" si="1"/>
        <v>0</v>
      </c>
      <c r="O15" s="11">
        <f t="shared" si="2"/>
        <v>0</v>
      </c>
      <c r="P15" s="38">
        <v>0</v>
      </c>
      <c r="Q15" s="11">
        <f t="shared" si="3"/>
        <v>0</v>
      </c>
      <c r="R15" s="11">
        <f t="shared" si="4"/>
        <v>0</v>
      </c>
      <c r="S15" s="38">
        <v>0</v>
      </c>
      <c r="T15" s="11">
        <f t="shared" si="5"/>
        <v>0</v>
      </c>
      <c r="U15" s="11">
        <f t="shared" si="6"/>
        <v>0</v>
      </c>
      <c r="V15" s="15" t="str">
        <f t="shared" si="10"/>
        <v>OK</v>
      </c>
    </row>
    <row r="16" spans="1:22" ht="15">
      <c r="A16">
        <v>27</v>
      </c>
      <c r="B16" s="42"/>
      <c r="C16" s="29"/>
      <c r="D16" s="29"/>
      <c r="E16" s="11">
        <f t="shared" si="8"/>
        <v>0</v>
      </c>
      <c r="F16" s="12">
        <f t="shared" si="0"/>
      </c>
      <c r="G16" s="22">
        <f>C16*Bands!$D$16%</f>
        <v>0</v>
      </c>
      <c r="H16" s="26"/>
      <c r="I16" s="11">
        <f t="shared" si="7"/>
      </c>
      <c r="J16" s="11">
        <f>C16*Bands!$D$17%</f>
        <v>0</v>
      </c>
      <c r="K16" s="11">
        <f t="shared" si="9"/>
        <v>0</v>
      </c>
      <c r="L16" s="1"/>
      <c r="M16" s="38">
        <v>100</v>
      </c>
      <c r="N16" s="11">
        <f t="shared" si="1"/>
        <v>0</v>
      </c>
      <c r="O16" s="11">
        <f t="shared" si="2"/>
        <v>0</v>
      </c>
      <c r="P16" s="38">
        <v>0</v>
      </c>
      <c r="Q16" s="11">
        <f t="shared" si="3"/>
        <v>0</v>
      </c>
      <c r="R16" s="11">
        <f t="shared" si="4"/>
        <v>0</v>
      </c>
      <c r="S16" s="38">
        <v>0</v>
      </c>
      <c r="T16" s="11">
        <f t="shared" si="5"/>
        <v>0</v>
      </c>
      <c r="U16" s="11">
        <f t="shared" si="6"/>
        <v>0</v>
      </c>
      <c r="V16" s="15" t="str">
        <f t="shared" si="10"/>
        <v>OK</v>
      </c>
    </row>
    <row r="17" spans="1:22" ht="15">
      <c r="A17">
        <v>28</v>
      </c>
      <c r="B17" s="42"/>
      <c r="C17" s="29"/>
      <c r="D17" s="29"/>
      <c r="E17" s="11">
        <f t="shared" si="8"/>
        <v>0</v>
      </c>
      <c r="F17" s="12">
        <f t="shared" si="0"/>
      </c>
      <c r="G17" s="22">
        <f>C17*Bands!$D$16%</f>
        <v>0</v>
      </c>
      <c r="H17" s="26"/>
      <c r="I17" s="11">
        <f t="shared" si="7"/>
      </c>
      <c r="J17" s="11">
        <f>C17*Bands!$D$17%</f>
        <v>0</v>
      </c>
      <c r="K17" s="11">
        <f t="shared" si="9"/>
        <v>0</v>
      </c>
      <c r="L17" s="1"/>
      <c r="M17" s="38">
        <v>100</v>
      </c>
      <c r="N17" s="11">
        <f t="shared" si="1"/>
        <v>0</v>
      </c>
      <c r="O17" s="11">
        <f t="shared" si="2"/>
        <v>0</v>
      </c>
      <c r="P17" s="38">
        <v>0</v>
      </c>
      <c r="Q17" s="11">
        <f t="shared" si="3"/>
        <v>0</v>
      </c>
      <c r="R17" s="11">
        <f t="shared" si="4"/>
        <v>0</v>
      </c>
      <c r="S17" s="38">
        <v>0</v>
      </c>
      <c r="T17" s="11">
        <f t="shared" si="5"/>
        <v>0</v>
      </c>
      <c r="U17" s="11">
        <f t="shared" si="6"/>
        <v>0</v>
      </c>
      <c r="V17" s="15" t="str">
        <f t="shared" si="10"/>
        <v>OK</v>
      </c>
    </row>
    <row r="18" spans="1:22" ht="15">
      <c r="A18">
        <v>29</v>
      </c>
      <c r="B18" s="42"/>
      <c r="C18" s="29"/>
      <c r="D18" s="29"/>
      <c r="E18" s="11">
        <f>C18+D18</f>
        <v>0</v>
      </c>
      <c r="F18" s="12">
        <f t="shared" si="0"/>
      </c>
      <c r="G18" s="22">
        <f>C18*Bands!$D$16%</f>
        <v>0</v>
      </c>
      <c r="H18" s="26"/>
      <c r="I18" s="11">
        <f t="shared" si="7"/>
      </c>
      <c r="J18" s="11">
        <f>C18*Bands!$D$17%</f>
        <v>0</v>
      </c>
      <c r="K18" s="11">
        <f>G18+J18</f>
        <v>0</v>
      </c>
      <c r="L18" s="1"/>
      <c r="M18" s="38">
        <v>100</v>
      </c>
      <c r="N18" s="11">
        <f t="shared" si="1"/>
        <v>0</v>
      </c>
      <c r="O18" s="11">
        <f t="shared" si="2"/>
        <v>0</v>
      </c>
      <c r="P18" s="38">
        <v>0</v>
      </c>
      <c r="Q18" s="11">
        <f t="shared" si="3"/>
        <v>0</v>
      </c>
      <c r="R18" s="11">
        <f t="shared" si="4"/>
        <v>0</v>
      </c>
      <c r="S18" s="38">
        <v>0</v>
      </c>
      <c r="T18" s="11">
        <f t="shared" si="5"/>
        <v>0</v>
      </c>
      <c r="U18" s="11">
        <f t="shared" si="6"/>
        <v>0</v>
      </c>
      <c r="V18" s="15" t="str">
        <f>IF(M18+P18+S18=100,"OK","ERROR")</f>
        <v>OK</v>
      </c>
    </row>
    <row r="19" spans="1:22" ht="15">
      <c r="A19">
        <v>30</v>
      </c>
      <c r="B19" s="42"/>
      <c r="C19" s="29"/>
      <c r="D19" s="29"/>
      <c r="E19" s="11">
        <f>C19+D19</f>
        <v>0</v>
      </c>
      <c r="F19" s="12">
        <f t="shared" si="0"/>
      </c>
      <c r="G19" s="22">
        <f>C19*Bands!$D$16%</f>
        <v>0</v>
      </c>
      <c r="H19" s="26"/>
      <c r="I19" s="11">
        <f t="shared" si="7"/>
      </c>
      <c r="J19" s="11">
        <f>C19*Bands!$D$17%</f>
        <v>0</v>
      </c>
      <c r="K19" s="11">
        <f>G19+J19</f>
        <v>0</v>
      </c>
      <c r="L19" s="1"/>
      <c r="M19" s="38">
        <v>100</v>
      </c>
      <c r="N19" s="11">
        <f t="shared" si="1"/>
        <v>0</v>
      </c>
      <c r="O19" s="11">
        <f t="shared" si="2"/>
        <v>0</v>
      </c>
      <c r="P19" s="38">
        <v>0</v>
      </c>
      <c r="Q19" s="11">
        <f t="shared" si="3"/>
        <v>0</v>
      </c>
      <c r="R19" s="11">
        <f t="shared" si="4"/>
        <v>0</v>
      </c>
      <c r="S19" s="38">
        <v>0</v>
      </c>
      <c r="T19" s="11">
        <f t="shared" si="5"/>
        <v>0</v>
      </c>
      <c r="U19" s="11">
        <f t="shared" si="6"/>
        <v>0</v>
      </c>
      <c r="V19" s="15" t="str">
        <f>IF(M19+P19+S19=100,"OK","ERROR")</f>
        <v>OK</v>
      </c>
    </row>
    <row r="20" spans="2:22" s="21" customFormat="1" ht="15">
      <c r="B20" s="17" t="s">
        <v>36</v>
      </c>
      <c r="C20" s="18">
        <f>SUM(C6:C19)</f>
        <v>0</v>
      </c>
      <c r="D20" s="18">
        <f aca="true" t="shared" si="11" ref="D20:K20">SUM(D6:D19)</f>
        <v>0</v>
      </c>
      <c r="E20" s="18">
        <f t="shared" si="11"/>
        <v>0</v>
      </c>
      <c r="F20" s="18">
        <f t="shared" si="11"/>
        <v>0</v>
      </c>
      <c r="G20" s="18">
        <f t="shared" si="11"/>
        <v>0</v>
      </c>
      <c r="H20" s="18">
        <f t="shared" si="11"/>
        <v>0</v>
      </c>
      <c r="I20" s="18">
        <f t="shared" si="11"/>
        <v>0</v>
      </c>
      <c r="J20" s="18">
        <f t="shared" si="11"/>
        <v>0</v>
      </c>
      <c r="K20" s="18">
        <f t="shared" si="11"/>
        <v>0</v>
      </c>
      <c r="L20" s="19"/>
      <c r="M20" s="12"/>
      <c r="N20" s="18">
        <f>SUM(N6:N19)</f>
        <v>0</v>
      </c>
      <c r="O20" s="18">
        <f>SUM(O6:O19)</f>
        <v>0</v>
      </c>
      <c r="P20" s="18"/>
      <c r="Q20" s="18">
        <f>SUM(Q6:Q19)</f>
        <v>0</v>
      </c>
      <c r="R20" s="18">
        <f>SUM(R6:R19)</f>
        <v>0</v>
      </c>
      <c r="S20" s="18"/>
      <c r="T20" s="18">
        <f>SUM(T6:T19)</f>
        <v>0</v>
      </c>
      <c r="U20" s="18">
        <f>SUM(U6:U19)</f>
        <v>0</v>
      </c>
      <c r="V20" s="20"/>
    </row>
    <row r="21" spans="3:22" s="13" customFormat="1" ht="11.25">
      <c r="C21" s="16"/>
      <c r="D21" s="16"/>
      <c r="E21" s="16" t="str">
        <f>IF(C20+D20=E20,"OK","ERROR")</f>
        <v>OK</v>
      </c>
      <c r="F21" s="16"/>
      <c r="G21" s="16"/>
      <c r="H21" s="16"/>
      <c r="I21" s="16" t="str">
        <f>IF(E20-F20-G20-H20=I20,"OK","ERROR")</f>
        <v>OK</v>
      </c>
      <c r="J21" s="16"/>
      <c r="K21" s="16" t="str">
        <f>IF(G20+J20=K20,"OK","ERROR")</f>
        <v>OK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3:22" ht="1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6"/>
      <c r="V22" s="1"/>
    </row>
    <row r="23" spans="3:22" ht="15">
      <c r="C23" s="1"/>
      <c r="D23" s="21" t="s">
        <v>81</v>
      </c>
      <c r="F23" s="1"/>
      <c r="G23" s="1"/>
      <c r="H23" s="1"/>
      <c r="I23" s="43" t="s">
        <v>93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6"/>
      <c r="V23" s="1"/>
    </row>
    <row r="24" spans="3:22" ht="15">
      <c r="C24" s="1"/>
      <c r="D24" t="s">
        <v>82</v>
      </c>
      <c r="F24" s="1"/>
      <c r="G24" s="2" t="s">
        <v>4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6"/>
      <c r="V24" s="1"/>
    </row>
    <row r="25" spans="3:22" ht="15">
      <c r="C25" s="1"/>
      <c r="F25" s="1"/>
      <c r="G25" s="2" t="s">
        <v>84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6"/>
      <c r="V25" s="1"/>
    </row>
    <row r="26" spans="3:22" ht="15">
      <c r="C26" s="1"/>
      <c r="F26" s="1"/>
      <c r="G26" s="2" t="s">
        <v>85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6"/>
      <c r="V26" s="1"/>
    </row>
    <row r="27" spans="3:22" ht="15">
      <c r="C27" s="1"/>
      <c r="F27" s="1"/>
      <c r="G27" s="2" t="s">
        <v>86</v>
      </c>
      <c r="H27" s="1"/>
      <c r="I27" s="43" t="s">
        <v>94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6"/>
      <c r="V27" s="1"/>
    </row>
    <row r="28" spans="3:22" ht="15">
      <c r="C28" s="1"/>
      <c r="F28" s="1"/>
      <c r="G28" s="2" t="s">
        <v>87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6"/>
      <c r="V28" s="1"/>
    </row>
    <row r="29" spans="3:22" ht="15">
      <c r="C29" s="1"/>
      <c r="D29" t="s">
        <v>83</v>
      </c>
      <c r="F29" s="1"/>
      <c r="G29" s="44">
        <f>SUM(G24:G28)</f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6"/>
      <c r="V29" s="1"/>
    </row>
    <row r="30" spans="3:22" ht="15">
      <c r="C30" s="1"/>
      <c r="D30" t="s">
        <v>88</v>
      </c>
      <c r="F30" s="1"/>
      <c r="G30" s="43">
        <f>E20</f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6"/>
      <c r="V30" s="1"/>
    </row>
  </sheetData>
  <sheetProtection/>
  <mergeCells count="3">
    <mergeCell ref="S4:U4"/>
    <mergeCell ref="M4:O4"/>
    <mergeCell ref="P4:R4"/>
  </mergeCells>
  <conditionalFormatting sqref="V6:V20">
    <cfRule type="expression" priority="1" dxfId="0" stopIfTrue="1">
      <formula>"ERROR"</formula>
    </cfRule>
  </conditionalFormatting>
  <hyperlinks>
    <hyperlink ref="K1" location="Intro" display="Back to intro"/>
  </hyperlink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23.57421875" style="0" customWidth="1"/>
    <col min="2" max="2" width="13.28125" style="0" bestFit="1" customWidth="1"/>
    <col min="4" max="5" width="10.57421875" style="0" bestFit="1" customWidth="1"/>
  </cols>
  <sheetData>
    <row r="1" spans="1:5" ht="15">
      <c r="A1" s="21" t="str">
        <f>Payroll!B1</f>
        <v>Organisation name</v>
      </c>
      <c r="B1" s="21"/>
      <c r="E1" s="45" t="s">
        <v>98</v>
      </c>
    </row>
    <row r="2" spans="1:2" ht="15">
      <c r="A2" s="21" t="s">
        <v>51</v>
      </c>
      <c r="B2" s="21" t="str">
        <f>Payroll!B3</f>
        <v>Month:</v>
      </c>
    </row>
    <row r="5" spans="1:5" ht="30">
      <c r="A5" s="17" t="s">
        <v>18</v>
      </c>
      <c r="B5" s="17" t="s">
        <v>24</v>
      </c>
      <c r="C5" s="33" t="s">
        <v>52</v>
      </c>
      <c r="D5" s="17" t="s">
        <v>19</v>
      </c>
      <c r="E5" s="17" t="s">
        <v>20</v>
      </c>
    </row>
    <row r="6" spans="1:5" ht="15">
      <c r="A6" s="5" t="s">
        <v>21</v>
      </c>
      <c r="B6" s="5" t="s">
        <v>22</v>
      </c>
      <c r="C6" s="5" t="str">
        <f>Payroll!M4</f>
        <v>CS1</v>
      </c>
      <c r="D6" s="12">
        <f>Payroll!N20</f>
        <v>0</v>
      </c>
      <c r="E6" s="12"/>
    </row>
    <row r="7" spans="1:5" ht="15">
      <c r="A7" s="5" t="s">
        <v>21</v>
      </c>
      <c r="B7" s="5" t="s">
        <v>22</v>
      </c>
      <c r="C7" s="5" t="str">
        <f>Payroll!P4</f>
        <v>CS2</v>
      </c>
      <c r="D7" s="12">
        <f>Payroll!Q20</f>
        <v>0</v>
      </c>
      <c r="E7" s="12"/>
    </row>
    <row r="8" spans="1:5" ht="15">
      <c r="A8" s="5" t="s">
        <v>21</v>
      </c>
      <c r="B8" s="5" t="s">
        <v>22</v>
      </c>
      <c r="C8" s="5" t="str">
        <f>Payroll!S4</f>
        <v>CS3</v>
      </c>
      <c r="D8" s="12">
        <f>Payroll!T20</f>
        <v>0</v>
      </c>
      <c r="E8" s="12"/>
    </row>
    <row r="9" spans="1:5" ht="15">
      <c r="A9" s="5" t="s">
        <v>23</v>
      </c>
      <c r="B9" s="5" t="s">
        <v>22</v>
      </c>
      <c r="C9" s="5" t="str">
        <f>Payroll!M4</f>
        <v>CS1</v>
      </c>
      <c r="D9" s="12">
        <f>Payroll!O20</f>
        <v>0</v>
      </c>
      <c r="E9" s="12"/>
    </row>
    <row r="10" spans="1:5" ht="15">
      <c r="A10" s="5" t="s">
        <v>23</v>
      </c>
      <c r="B10" s="5" t="s">
        <v>22</v>
      </c>
      <c r="C10" s="5" t="str">
        <f>Payroll!P4</f>
        <v>CS2</v>
      </c>
      <c r="D10" s="12">
        <f>Payroll!R20</f>
        <v>0</v>
      </c>
      <c r="E10" s="12"/>
    </row>
    <row r="11" spans="1:5" ht="15">
      <c r="A11" s="5" t="s">
        <v>23</v>
      </c>
      <c r="B11" s="5" t="s">
        <v>22</v>
      </c>
      <c r="C11" s="5" t="str">
        <f>Payroll!S4</f>
        <v>CS3</v>
      </c>
      <c r="D11" s="12">
        <f>Payroll!U20</f>
        <v>0</v>
      </c>
      <c r="E11" s="12"/>
    </row>
    <row r="12" spans="1:5" ht="15">
      <c r="A12" s="5" t="s">
        <v>39</v>
      </c>
      <c r="B12" s="5" t="s">
        <v>28</v>
      </c>
      <c r="C12" s="5"/>
      <c r="D12" s="12"/>
      <c r="E12" s="12">
        <f>Payroll!H20</f>
        <v>0</v>
      </c>
    </row>
    <row r="13" spans="1:5" ht="15">
      <c r="A13" s="5" t="s">
        <v>27</v>
      </c>
      <c r="B13" s="5" t="s">
        <v>29</v>
      </c>
      <c r="C13" s="5"/>
      <c r="D13" s="12"/>
      <c r="E13" s="12">
        <f>Payroll!K20</f>
        <v>0</v>
      </c>
    </row>
    <row r="14" spans="1:5" ht="15">
      <c r="A14" s="5" t="s">
        <v>26</v>
      </c>
      <c r="B14" s="5" t="s">
        <v>29</v>
      </c>
      <c r="C14" s="5"/>
      <c r="D14" s="12"/>
      <c r="E14" s="12">
        <f>Payroll!F20</f>
        <v>0</v>
      </c>
    </row>
    <row r="15" spans="1:5" ht="15">
      <c r="A15" s="5" t="s">
        <v>25</v>
      </c>
      <c r="B15" s="5" t="s">
        <v>29</v>
      </c>
      <c r="C15" s="5"/>
      <c r="D15" s="12"/>
      <c r="E15" s="12">
        <f>Payroll!I20</f>
        <v>0</v>
      </c>
    </row>
    <row r="16" spans="1:5" ht="15.75" thickBot="1">
      <c r="A16" s="5" t="s">
        <v>17</v>
      </c>
      <c r="B16" s="5"/>
      <c r="C16" s="5"/>
      <c r="D16" s="32">
        <f>SUM(D6:D15)</f>
        <v>0</v>
      </c>
      <c r="E16" s="32">
        <f>SUM(E6:E15)</f>
        <v>0</v>
      </c>
    </row>
    <row r="17" ht="15.75" thickTop="1">
      <c r="E17" s="13" t="str">
        <f>IF(D16=E16,"OK","ERROR")</f>
        <v>OK</v>
      </c>
    </row>
    <row r="18" ht="15">
      <c r="E18" s="25"/>
    </row>
  </sheetData>
  <sheetProtection/>
  <hyperlinks>
    <hyperlink ref="E1" location="Intro" display="Back to intro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smusoke</dc:creator>
  <cp:keywords/>
  <dc:description/>
  <cp:lastModifiedBy>temp</cp:lastModifiedBy>
  <cp:lastPrinted>2010-06-27T16:26:13Z</cp:lastPrinted>
  <dcterms:created xsi:type="dcterms:W3CDTF">2009-12-16T14:32:40Z</dcterms:created>
  <dcterms:modified xsi:type="dcterms:W3CDTF">2010-07-05T02:24:12Z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