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40" activeTab="0"/>
  </bookViews>
  <sheets>
    <sheet name="TableauGestion-IncomeStatement" sheetId="1" r:id="rId1"/>
  </sheets>
  <definedNames>
    <definedName name="_xlnm.Print_Area" localSheetId="0">'TableauGestion-IncomeStatement'!$A$1:$T$14</definedName>
  </definedNames>
  <calcPr fullCalcOnLoad="1"/>
</workbook>
</file>

<file path=xl/sharedStrings.xml><?xml version="1.0" encoding="utf-8"?>
<sst xmlns="http://schemas.openxmlformats.org/spreadsheetml/2006/main" count="52" uniqueCount="40">
  <si>
    <t>%</t>
  </si>
  <si>
    <t>Libellé</t>
  </si>
  <si>
    <t>LIBELLE</t>
  </si>
  <si>
    <r>
      <t>REVPAR 
(</t>
    </r>
    <r>
      <rPr>
        <i/>
        <sz val="14"/>
        <rFont val="Times New Roman"/>
        <family val="1"/>
      </rPr>
      <t>Room revenue per available room</t>
    </r>
    <r>
      <rPr>
        <sz val="14"/>
        <rFont val="Times New Roman"/>
        <family val="1"/>
      </rPr>
      <t>)</t>
    </r>
  </si>
  <si>
    <r>
      <t>Prix moyen par chambre (</t>
    </r>
    <r>
      <rPr>
        <i/>
        <sz val="14"/>
        <rFont val="Times New Roman"/>
        <family val="1"/>
      </rPr>
      <t>Average daily room rate</t>
    </r>
    <r>
      <rPr>
        <sz val="14"/>
        <rFont val="Times New Roman"/>
        <family val="1"/>
      </rPr>
      <t xml:space="preserve">)
</t>
    </r>
  </si>
  <si>
    <t>TrevPAR 
(Total Revenue per Available Room)</t>
  </si>
  <si>
    <r>
      <t>Marge sur coût principal
 (</t>
    </r>
    <r>
      <rPr>
        <b/>
        <i/>
        <sz val="14"/>
        <rFont val="Times New Roman"/>
        <family val="1"/>
      </rPr>
      <t>Prime Cost profit margin</t>
    </r>
    <r>
      <rPr>
        <b/>
        <sz val="14"/>
        <rFont val="Times New Roman"/>
        <family val="1"/>
      </rPr>
      <t>)</t>
    </r>
  </si>
  <si>
    <r>
      <t>R.B.E.
 (</t>
    </r>
    <r>
      <rPr>
        <b/>
        <i/>
        <sz val="14"/>
        <rFont val="Times New Roman"/>
        <family val="1"/>
      </rPr>
      <t>Gross Operating profit</t>
    </r>
    <r>
      <rPr>
        <b/>
        <sz val="14"/>
        <rFont val="Times New Roman"/>
        <family val="1"/>
      </rPr>
      <t>)</t>
    </r>
  </si>
  <si>
    <r>
      <t>RCAI
(</t>
    </r>
    <r>
      <rPr>
        <b/>
        <i/>
        <sz val="14"/>
        <rFont val="Times New Roman"/>
        <family val="1"/>
      </rPr>
      <t>Profit before tax and extraordinary items</t>
    </r>
    <r>
      <rPr>
        <b/>
        <sz val="14"/>
        <rFont val="Times New Roman"/>
        <family val="1"/>
      </rPr>
      <t>)</t>
    </r>
  </si>
  <si>
    <t>TOTAL</t>
  </si>
  <si>
    <r>
      <t>Charges de personnel
 (P</t>
    </r>
    <r>
      <rPr>
        <i/>
        <sz val="14"/>
        <rFont val="Times New Roman"/>
        <family val="1"/>
      </rPr>
      <t>ayroll expenses</t>
    </r>
    <r>
      <rPr>
        <sz val="14"/>
        <rFont val="Times New Roman"/>
        <family val="1"/>
      </rPr>
      <t>)</t>
    </r>
  </si>
  <si>
    <r>
      <t>Revenu moyen
 total par chambre louée
(</t>
    </r>
    <r>
      <rPr>
        <i/>
        <sz val="14"/>
        <rFont val="Times New Roman"/>
        <family val="1"/>
      </rPr>
      <t>total revenue per room sold</t>
    </r>
    <r>
      <rPr>
        <sz val="14"/>
        <rFont val="Times New Roman"/>
        <family val="1"/>
      </rPr>
      <t>)</t>
    </r>
  </si>
  <si>
    <r>
      <t>CAHT hébergement (</t>
    </r>
    <r>
      <rPr>
        <b/>
        <i/>
        <sz val="14"/>
        <rFont val="Times New Roman"/>
        <family val="1"/>
      </rPr>
      <t>Room sales</t>
    </r>
    <r>
      <rPr>
        <b/>
        <sz val="14"/>
        <rFont val="Times New Roman"/>
        <family val="1"/>
      </rPr>
      <t xml:space="preserve">)
</t>
    </r>
  </si>
  <si>
    <r>
      <t>CAHT Petit-déjeuner 
(</t>
    </r>
    <r>
      <rPr>
        <b/>
        <i/>
        <sz val="14"/>
        <rFont val="Times New Roman"/>
        <family val="1"/>
      </rPr>
      <t>breakfast sales</t>
    </r>
    <r>
      <rPr>
        <b/>
        <sz val="14"/>
        <rFont val="Times New Roman"/>
        <family val="1"/>
      </rPr>
      <t xml:space="preserve">)
</t>
    </r>
  </si>
  <si>
    <r>
      <t>Marge brute
 hébergement 
(</t>
    </r>
    <r>
      <rPr>
        <b/>
        <i/>
        <sz val="14"/>
        <rFont val="Times New Roman"/>
        <family val="1"/>
      </rPr>
      <t>Gross profit margin rooms</t>
    </r>
    <r>
      <rPr>
        <b/>
        <sz val="14"/>
        <rFont val="Times New Roman"/>
        <family val="1"/>
      </rPr>
      <t>)</t>
    </r>
  </si>
  <si>
    <r>
      <t xml:space="preserve">Chambres vendues 
</t>
    </r>
    <r>
      <rPr>
        <i/>
        <sz val="14"/>
        <rFont val="Times New Roman"/>
        <family val="1"/>
      </rPr>
      <t>(rooms sold</t>
    </r>
    <r>
      <rPr>
        <sz val="14"/>
        <rFont val="Times New Roman"/>
        <family val="1"/>
      </rPr>
      <t>)</t>
    </r>
  </si>
  <si>
    <r>
      <t>Repas servis
(</t>
    </r>
    <r>
      <rPr>
        <i/>
        <sz val="14"/>
        <rFont val="Times New Roman"/>
        <family val="1"/>
      </rPr>
      <t>Meals sold</t>
    </r>
    <r>
      <rPr>
        <sz val="14"/>
        <rFont val="Times New Roman"/>
        <family val="1"/>
      </rPr>
      <t>)</t>
    </r>
  </si>
  <si>
    <r>
      <t>Nombre de clients (</t>
    </r>
    <r>
      <rPr>
        <i/>
        <sz val="14"/>
        <rFont val="Times New Roman"/>
        <family val="1"/>
      </rPr>
      <t>Total number of guests)</t>
    </r>
  </si>
  <si>
    <r>
      <t>Capacité annuelle
 (</t>
    </r>
    <r>
      <rPr>
        <i/>
        <sz val="14"/>
        <rFont val="Times New Roman"/>
        <family val="1"/>
      </rPr>
      <t>Total number of rooms available</t>
    </r>
    <r>
      <rPr>
        <sz val="14"/>
        <rFont val="Times New Roman"/>
        <family val="1"/>
      </rPr>
      <t>)</t>
    </r>
  </si>
  <si>
    <r>
      <t>Nombre 
(</t>
    </r>
    <r>
      <rPr>
        <i/>
        <sz val="14"/>
        <rFont val="Times New Roman"/>
        <family val="1"/>
      </rPr>
      <t>total number of breakfasts</t>
    </r>
    <r>
      <rPr>
        <sz val="14"/>
        <rFont val="Times New Roman"/>
        <family val="1"/>
      </rPr>
      <t>)</t>
    </r>
  </si>
  <si>
    <r>
      <t>Addition moyenne 
(A</t>
    </r>
    <r>
      <rPr>
        <i/>
        <u val="single"/>
        <sz val="14"/>
        <rFont val="Times New Roman"/>
        <family val="1"/>
      </rPr>
      <t>verage check</t>
    </r>
    <r>
      <rPr>
        <u val="single"/>
        <sz val="14"/>
        <rFont val="Times New Roman"/>
        <family val="1"/>
      </rPr>
      <t>)</t>
    </r>
  </si>
  <si>
    <r>
      <t>Addition moyenne 
(</t>
    </r>
    <r>
      <rPr>
        <i/>
        <u val="single"/>
        <sz val="14"/>
        <rFont val="Times New Roman"/>
        <family val="1"/>
      </rPr>
      <t>Average check</t>
    </r>
    <r>
      <rPr>
        <u val="single"/>
        <sz val="14"/>
        <rFont val="Times New Roman"/>
        <family val="1"/>
      </rPr>
      <t>)</t>
    </r>
  </si>
  <si>
    <r>
      <t>Indice de fréquentation
 (</t>
    </r>
    <r>
      <rPr>
        <i/>
        <sz val="14"/>
        <rFont val="Times New Roman"/>
        <family val="1"/>
      </rPr>
      <t>Double occupancy rate</t>
    </r>
    <r>
      <rPr>
        <sz val="14"/>
        <rFont val="Times New Roman"/>
        <family val="1"/>
      </rPr>
      <t>)</t>
    </r>
  </si>
  <si>
    <r>
      <t xml:space="preserve">Petit-déjeuner </t>
    </r>
    <r>
      <rPr>
        <b/>
        <i/>
        <sz val="22"/>
        <rFont val="Times New Roman"/>
        <family val="1"/>
      </rPr>
      <t>(Breakfast)</t>
    </r>
  </si>
  <si>
    <r>
      <t xml:space="preserve">Restauration </t>
    </r>
    <r>
      <rPr>
        <b/>
        <i/>
        <sz val="22"/>
        <rFont val="Times New Roman"/>
        <family val="1"/>
      </rPr>
      <t>(Catering)</t>
    </r>
  </si>
  <si>
    <r>
      <t xml:space="preserve">Hébergement </t>
    </r>
    <r>
      <rPr>
        <b/>
        <i/>
        <sz val="22"/>
        <rFont val="Times New Roman"/>
        <family val="1"/>
      </rPr>
      <t>(Rooms)</t>
    </r>
  </si>
  <si>
    <t xml:space="preserve"> Jeannine.Comparat@ac-grenoble.fr</t>
  </si>
  <si>
    <r>
      <t>Marge brute Petit Déjeuner
(</t>
    </r>
    <r>
      <rPr>
        <b/>
        <i/>
        <sz val="14"/>
        <rFont val="Times New Roman"/>
        <family val="1"/>
      </rPr>
      <t xml:space="preserve">Gross profit margin breakfast)
</t>
    </r>
  </si>
  <si>
    <r>
      <t>Marge brute totale
 (G</t>
    </r>
    <r>
      <rPr>
        <b/>
        <i/>
        <sz val="14"/>
        <rFont val="Times New Roman"/>
        <family val="1"/>
      </rPr>
      <t>ross profit margin</t>
    </r>
    <r>
      <rPr>
        <b/>
        <sz val="14"/>
        <rFont val="Times New Roman"/>
        <family val="1"/>
      </rPr>
      <t>)</t>
    </r>
  </si>
  <si>
    <r>
      <t>Marge brute restauration
(</t>
    </r>
    <r>
      <rPr>
        <b/>
        <i/>
        <sz val="14"/>
        <rFont val="Times New Roman"/>
        <family val="1"/>
      </rPr>
      <t>Gross profit margin catering</t>
    </r>
    <r>
      <rPr>
        <b/>
        <sz val="14"/>
        <rFont val="Times New Roman"/>
        <family val="1"/>
      </rPr>
      <t xml:space="preserve">)
</t>
    </r>
  </si>
  <si>
    <t>CAHT total
 (Global sales revenue)</t>
  </si>
  <si>
    <r>
      <t>CAHT Restaurant 
(Sales revenue, F</t>
    </r>
    <r>
      <rPr>
        <b/>
        <i/>
        <sz val="14"/>
        <rFont val="Times New Roman"/>
        <family val="1"/>
      </rPr>
      <t>ood &amp; beverage</t>
    </r>
    <r>
      <rPr>
        <b/>
        <sz val="14"/>
        <rFont val="Times New Roman"/>
        <family val="1"/>
      </rPr>
      <t xml:space="preserve">)
</t>
    </r>
  </si>
  <si>
    <r>
      <t xml:space="preserve">Coût Matière global
</t>
    </r>
    <r>
      <rPr>
        <i/>
        <sz val="14"/>
        <rFont val="Times New Roman"/>
        <family val="1"/>
      </rPr>
      <t>(cost of sales</t>
    </r>
    <r>
      <rPr>
        <sz val="14"/>
        <rFont val="Times New Roman"/>
        <family val="1"/>
      </rPr>
      <t>)</t>
    </r>
  </si>
  <si>
    <r>
      <t xml:space="preserve">Coût matière, nourriture et boissons
 </t>
    </r>
    <r>
      <rPr>
        <i/>
        <sz val="14"/>
        <rFont val="Times New Roman"/>
        <family val="1"/>
      </rPr>
      <t>(cost of sales, F&amp;B</t>
    </r>
    <r>
      <rPr>
        <u val="single"/>
        <sz val="14"/>
        <rFont val="Times New Roman"/>
        <family val="1"/>
      </rPr>
      <t>)</t>
    </r>
  </si>
  <si>
    <r>
      <t>Taux d'occupation 
 (</t>
    </r>
    <r>
      <rPr>
        <i/>
        <sz val="14"/>
        <rFont val="Times New Roman"/>
        <family val="1"/>
      </rPr>
      <t>Occupancy Rate</t>
    </r>
    <r>
      <rPr>
        <sz val="14"/>
        <rFont val="Times New Roman"/>
        <family val="1"/>
      </rPr>
      <t>)</t>
    </r>
  </si>
  <si>
    <t>Frais généraux
 (Other operating expenses)</t>
  </si>
  <si>
    <t>Coûts d'occupation
(Fixed charges or non-operating expenses)</t>
  </si>
  <si>
    <r>
      <t>Coût des Produits d'accueil
(</t>
    </r>
    <r>
      <rPr>
        <i/>
        <sz val="14"/>
        <rFont val="Times New Roman"/>
        <family val="1"/>
      </rPr>
      <t>amenities cost</t>
    </r>
    <r>
      <rPr>
        <u val="single"/>
        <sz val="14"/>
        <rFont val="Times New Roman"/>
        <family val="1"/>
      </rPr>
      <t>)</t>
    </r>
  </si>
  <si>
    <r>
      <t>Coût matière (</t>
    </r>
    <r>
      <rPr>
        <i/>
        <sz val="14"/>
        <rFont val="Times New Roman"/>
        <family val="1"/>
      </rPr>
      <t>cost of sales, F&amp;B</t>
    </r>
    <r>
      <rPr>
        <sz val="14"/>
        <rFont val="Times New Roman"/>
        <family val="1"/>
      </rPr>
      <t xml:space="preserve">)
 </t>
    </r>
  </si>
  <si>
    <r>
      <t>Tableau de gestion 
(</t>
    </r>
    <r>
      <rPr>
        <b/>
        <i/>
        <sz val="22"/>
        <rFont val="Times New Roman"/>
        <family val="1"/>
      </rPr>
      <t>Balanced Scorecard</t>
    </r>
    <r>
      <rPr>
        <b/>
        <sz val="22"/>
        <rFont val="Times New Roman"/>
        <family val="1"/>
      </rPr>
      <t>-</t>
    </r>
    <r>
      <rPr>
        <b/>
        <i/>
        <sz val="22"/>
        <rFont val="Times New Roman"/>
        <family val="1"/>
      </rPr>
      <t>Income statement</t>
    </r>
    <r>
      <rPr>
        <b/>
        <sz val="2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</si>
</sst>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#,##0.00\ _F"/>
    <numFmt numFmtId="167" formatCode="_-* #,##0\ _F_-;\-* #,##0\ _F_-;_-* &quot;-&quot;\ _F_-;_-@_-"/>
    <numFmt numFmtId="168" formatCode="#,##0\ _F"/>
    <numFmt numFmtId="169" formatCode="#,##0\ _€"/>
    <numFmt numFmtId="170" formatCode="_-* #,##0.0000\ _€_-;\-* #,##0.0000\ _€_-;_-* &quot;-&quot;????\ _€_-;_-@_-"/>
    <numFmt numFmtId="171" formatCode="0.0000%"/>
    <numFmt numFmtId="172" formatCode="_-* #,##0.000\ _€_-;\-* #,##0.000\ _€_-;_-* &quot;-&quot;?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u val="single"/>
      <sz val="14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0" borderId="2" applyNumberFormat="0" applyFill="0" applyAlignment="0" applyProtection="0"/>
    <xf numFmtId="0" fontId="0" fillId="26" borderId="3" applyNumberFormat="0" applyFont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67" fontId="4" fillId="0" borderId="10" xfId="0" applyNumberFormat="1" applyFont="1" applyBorder="1" applyAlignment="1">
      <alignment vertical="center"/>
    </xf>
    <xf numFmtId="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167" fontId="4" fillId="0" borderId="11" xfId="0" applyNumberFormat="1" applyFont="1" applyBorder="1" applyAlignment="1">
      <alignment vertical="center"/>
    </xf>
    <xf numFmtId="9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167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 wrapText="1"/>
    </xf>
    <xf numFmtId="167" fontId="4" fillId="0" borderId="0" xfId="0" applyNumberFormat="1" applyFont="1" applyBorder="1" applyAlignment="1">
      <alignment vertical="center"/>
    </xf>
    <xf numFmtId="9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5" fontId="5" fillId="0" borderId="11" xfId="0" applyNumberFormat="1" applyFont="1" applyBorder="1" applyAlignment="1">
      <alignment vertical="center"/>
    </xf>
    <xf numFmtId="42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right" vertical="top" wrapText="1"/>
    </xf>
    <xf numFmtId="10" fontId="5" fillId="0" borderId="11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10" fontId="4" fillId="0" borderId="11" xfId="0" applyNumberFormat="1" applyFont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9" fontId="5" fillId="32" borderId="11" xfId="0" applyNumberFormat="1" applyFont="1" applyFill="1" applyBorder="1" applyAlignment="1">
      <alignment vertical="center"/>
    </xf>
    <xf numFmtId="44" fontId="5" fillId="0" borderId="11" xfId="0" applyNumberFormat="1" applyFont="1" applyBorder="1" applyAlignment="1">
      <alignment vertical="center"/>
    </xf>
    <xf numFmtId="44" fontId="5" fillId="32" borderId="11" xfId="0" applyNumberFormat="1" applyFont="1" applyFill="1" applyBorder="1" applyAlignment="1">
      <alignment vertical="center"/>
    </xf>
    <xf numFmtId="169" fontId="5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67" fontId="5" fillId="0" borderId="11" xfId="0" applyNumberFormat="1" applyFont="1" applyFill="1" applyBorder="1" applyAlignment="1">
      <alignment vertical="center"/>
    </xf>
    <xf numFmtId="41" fontId="5" fillId="32" borderId="11" xfId="0" applyNumberFormat="1" applyFont="1" applyFill="1" applyBorder="1" applyAlignment="1">
      <alignment vertical="center"/>
    </xf>
    <xf numFmtId="10" fontId="5" fillId="0" borderId="11" xfId="0" applyNumberFormat="1" applyFont="1" applyFill="1" applyBorder="1" applyAlignment="1">
      <alignment vertical="center"/>
    </xf>
    <xf numFmtId="172" fontId="5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P1" sqref="P1:T1"/>
    </sheetView>
  </sheetViews>
  <sheetFormatPr defaultColWidth="11.421875" defaultRowHeight="12.75"/>
  <cols>
    <col min="1" max="1" width="28.57421875" style="8" customWidth="1"/>
    <col min="2" max="2" width="27.8515625" style="8" customWidth="1"/>
    <col min="3" max="3" width="9.421875" style="8" customWidth="1"/>
    <col min="4" max="4" width="25.28125" style="8" customWidth="1"/>
    <col min="5" max="5" width="9.140625" style="8" customWidth="1"/>
    <col min="6" max="6" width="26.8515625" style="8" customWidth="1"/>
    <col min="7" max="7" width="25.7109375" style="8" customWidth="1"/>
    <col min="8" max="8" width="10.28125" style="8" bestFit="1" customWidth="1"/>
    <col min="9" max="9" width="21.57421875" style="8" customWidth="1"/>
    <col min="10" max="10" width="10.7109375" style="8" customWidth="1"/>
    <col min="11" max="11" width="22.7109375" style="8" customWidth="1"/>
    <col min="12" max="12" width="24.8515625" style="8" customWidth="1"/>
    <col min="13" max="13" width="10.00390625" style="8" customWidth="1"/>
    <col min="14" max="14" width="23.00390625" style="8" customWidth="1"/>
    <col min="15" max="15" width="10.140625" style="8" customWidth="1"/>
    <col min="16" max="16" width="21.28125" style="8" customWidth="1"/>
    <col min="17" max="17" width="25.28125" style="8" customWidth="1"/>
    <col min="18" max="18" width="10.7109375" style="8" customWidth="1"/>
    <col min="19" max="19" width="21.28125" style="8" customWidth="1"/>
    <col min="20" max="20" width="10.28125" style="8" customWidth="1"/>
    <col min="21" max="16384" width="11.421875" style="8" customWidth="1"/>
  </cols>
  <sheetData>
    <row r="1" spans="1:20" ht="54" customHeight="1" thickBot="1">
      <c r="A1" s="43" t="s">
        <v>39</v>
      </c>
      <c r="B1" s="42"/>
      <c r="C1" s="42"/>
      <c r="D1" s="42"/>
      <c r="E1" s="42"/>
      <c r="F1" s="43" t="s">
        <v>39</v>
      </c>
      <c r="G1" s="42"/>
      <c r="H1" s="42"/>
      <c r="I1" s="42"/>
      <c r="J1" s="42"/>
      <c r="K1" s="43" t="s">
        <v>39</v>
      </c>
      <c r="L1" s="42"/>
      <c r="M1" s="42"/>
      <c r="N1" s="42"/>
      <c r="O1" s="42"/>
      <c r="P1" s="43" t="s">
        <v>39</v>
      </c>
      <c r="Q1" s="42"/>
      <c r="R1" s="42"/>
      <c r="S1" s="42"/>
      <c r="T1" s="42"/>
    </row>
    <row r="2" spans="1:20" ht="54" customHeight="1" thickBot="1">
      <c r="A2" s="36" t="s">
        <v>9</v>
      </c>
      <c r="B2" s="37"/>
      <c r="C2" s="37"/>
      <c r="D2" s="37"/>
      <c r="E2" s="38"/>
      <c r="F2" s="36" t="s">
        <v>24</v>
      </c>
      <c r="G2" s="37"/>
      <c r="H2" s="37"/>
      <c r="I2" s="37"/>
      <c r="J2" s="38"/>
      <c r="K2" s="36" t="s">
        <v>25</v>
      </c>
      <c r="L2" s="37"/>
      <c r="M2" s="37"/>
      <c r="N2" s="37"/>
      <c r="O2" s="38"/>
      <c r="P2" s="36" t="s">
        <v>23</v>
      </c>
      <c r="Q2" s="37"/>
      <c r="R2" s="37"/>
      <c r="S2" s="37"/>
      <c r="T2" s="38"/>
    </row>
    <row r="3" spans="1:20" s="1" customFormat="1" ht="51.75" customHeight="1">
      <c r="A3" s="31" t="s">
        <v>1</v>
      </c>
      <c r="B3" s="31">
        <v>2009</v>
      </c>
      <c r="C3" s="31" t="s">
        <v>0</v>
      </c>
      <c r="D3" s="31">
        <v>2008</v>
      </c>
      <c r="E3" s="31" t="s">
        <v>0</v>
      </c>
      <c r="F3" s="31" t="s">
        <v>2</v>
      </c>
      <c r="G3" s="31">
        <v>2009</v>
      </c>
      <c r="H3" s="31" t="s">
        <v>0</v>
      </c>
      <c r="I3" s="31">
        <v>2008</v>
      </c>
      <c r="J3" s="31" t="s">
        <v>0</v>
      </c>
      <c r="K3" s="31" t="s">
        <v>2</v>
      </c>
      <c r="L3" s="31">
        <v>2009</v>
      </c>
      <c r="M3" s="31" t="s">
        <v>0</v>
      </c>
      <c r="N3" s="31">
        <v>2008</v>
      </c>
      <c r="O3" s="31" t="s">
        <v>0</v>
      </c>
      <c r="P3" s="31" t="s">
        <v>2</v>
      </c>
      <c r="Q3" s="31">
        <v>2009</v>
      </c>
      <c r="R3" s="31" t="s">
        <v>0</v>
      </c>
      <c r="S3" s="31">
        <v>2008</v>
      </c>
      <c r="T3" s="31" t="s">
        <v>0</v>
      </c>
    </row>
    <row r="4" spans="1:20" ht="84.75" customHeight="1">
      <c r="A4" s="7" t="s">
        <v>30</v>
      </c>
      <c r="B4" s="2">
        <v>1733231</v>
      </c>
      <c r="C4" s="3">
        <f>1</f>
        <v>1</v>
      </c>
      <c r="D4" s="2">
        <v>1945814</v>
      </c>
      <c r="E4" s="3">
        <f>1</f>
        <v>1</v>
      </c>
      <c r="F4" s="4" t="s">
        <v>31</v>
      </c>
      <c r="G4" s="5">
        <v>614015</v>
      </c>
      <c r="H4" s="6">
        <f>1</f>
        <v>1</v>
      </c>
      <c r="I4" s="5">
        <v>605796</v>
      </c>
      <c r="J4" s="6">
        <f>1</f>
        <v>1</v>
      </c>
      <c r="K4" s="7" t="s">
        <v>12</v>
      </c>
      <c r="L4" s="5">
        <v>966000</v>
      </c>
      <c r="M4" s="6">
        <f>1</f>
        <v>1</v>
      </c>
      <c r="N4" s="5">
        <v>1171800</v>
      </c>
      <c r="O4" s="6">
        <f>1</f>
        <v>1</v>
      </c>
      <c r="P4" s="4" t="s">
        <v>13</v>
      </c>
      <c r="Q4" s="5">
        <f>153216</f>
        <v>153216</v>
      </c>
      <c r="R4" s="6">
        <f>1</f>
        <v>1</v>
      </c>
      <c r="S4" s="5">
        <f>168218</f>
        <v>168218</v>
      </c>
      <c r="T4" s="6">
        <f>1</f>
        <v>1</v>
      </c>
    </row>
    <row r="5" spans="1:20" ht="117.75" customHeight="1">
      <c r="A5" s="10" t="s">
        <v>32</v>
      </c>
      <c r="B5" s="9">
        <f>210988+7007-14914</f>
        <v>203081</v>
      </c>
      <c r="C5" s="21">
        <f>B5/$B$4</f>
        <v>0.11716903286405563</v>
      </c>
      <c r="D5" s="9">
        <f>228246+10103-12047</f>
        <v>226302</v>
      </c>
      <c r="E5" s="21">
        <f>D5/$D$4</f>
        <v>0.11630196925297073</v>
      </c>
      <c r="F5" s="10" t="s">
        <v>33</v>
      </c>
      <c r="G5" s="9">
        <f>175000</f>
        <v>175000</v>
      </c>
      <c r="H5" s="21">
        <f>G5/G4</f>
        <v>0.2850093238764525</v>
      </c>
      <c r="I5" s="9">
        <v>190000</v>
      </c>
      <c r="J5" s="21">
        <f>I5/I4</f>
        <v>0.3136369338853343</v>
      </c>
      <c r="K5" s="17" t="s">
        <v>37</v>
      </c>
      <c r="L5" s="9">
        <v>10500</v>
      </c>
      <c r="M5" s="21">
        <f>L5/L4</f>
        <v>0.010869565217391304</v>
      </c>
      <c r="N5" s="9">
        <f>15000</f>
        <v>15000</v>
      </c>
      <c r="O5" s="21">
        <f>N5/N4</f>
        <v>0.012800819252432157</v>
      </c>
      <c r="P5" s="17" t="s">
        <v>38</v>
      </c>
      <c r="Q5" s="9">
        <f>B5-G5-L5</f>
        <v>17581</v>
      </c>
      <c r="R5" s="21">
        <f>Q5/Q4</f>
        <v>0.11474650167084377</v>
      </c>
      <c r="S5" s="9">
        <f>D5-I5-N5</f>
        <v>21302</v>
      </c>
      <c r="T5" s="21">
        <f>S5/S4</f>
        <v>0.12663329726901995</v>
      </c>
    </row>
    <row r="6" spans="1:20" ht="117.75" customHeight="1">
      <c r="A6" s="12" t="s">
        <v>11</v>
      </c>
      <c r="B6" s="9">
        <f>B4/L6</f>
        <v>210.08860606060605</v>
      </c>
      <c r="C6" s="24"/>
      <c r="D6" s="9">
        <f>D4/N6</f>
        <v>228.24797653958944</v>
      </c>
      <c r="E6" s="24"/>
      <c r="F6" s="12" t="s">
        <v>16</v>
      </c>
      <c r="G6" s="29">
        <f>G4/G7</f>
        <v>22741.296296296296</v>
      </c>
      <c r="H6" s="24"/>
      <c r="I6" s="29">
        <f>I4/I7</f>
        <v>18931.125</v>
      </c>
      <c r="J6" s="25"/>
      <c r="K6" s="12" t="s">
        <v>15</v>
      </c>
      <c r="L6" s="22">
        <f>L7*0.6</f>
        <v>8250</v>
      </c>
      <c r="M6" s="33"/>
      <c r="N6" s="22">
        <f>N7*0.62</f>
        <v>8525</v>
      </c>
      <c r="O6" s="24"/>
      <c r="P6" s="12" t="s">
        <v>19</v>
      </c>
      <c r="Q6" s="28">
        <f>Q4/Q7</f>
        <v>10214.4</v>
      </c>
      <c r="R6" s="24"/>
      <c r="S6" s="28">
        <f>S4/S7</f>
        <v>10439.411176470589</v>
      </c>
      <c r="T6" s="25"/>
    </row>
    <row r="7" spans="1:20" ht="117.75" customHeight="1">
      <c r="A7" s="12" t="s">
        <v>5</v>
      </c>
      <c r="B7" s="22">
        <f>B4/L7</f>
        <v>126.05316363636364</v>
      </c>
      <c r="C7" s="33"/>
      <c r="D7" s="22">
        <f>D4/N7</f>
        <v>141.51374545454544</v>
      </c>
      <c r="E7" s="33"/>
      <c r="F7" s="12" t="s">
        <v>21</v>
      </c>
      <c r="G7" s="9">
        <v>27</v>
      </c>
      <c r="H7" s="24"/>
      <c r="I7" s="9">
        <v>32</v>
      </c>
      <c r="J7" s="25"/>
      <c r="K7" s="10" t="s">
        <v>18</v>
      </c>
      <c r="L7" s="22">
        <f>50*275</f>
        <v>13750</v>
      </c>
      <c r="M7" s="33"/>
      <c r="N7" s="22">
        <f>50*275</f>
        <v>13750</v>
      </c>
      <c r="O7" s="33"/>
      <c r="P7" s="12" t="s">
        <v>20</v>
      </c>
      <c r="Q7" s="18">
        <f>15</f>
        <v>15</v>
      </c>
      <c r="R7" s="24"/>
      <c r="S7" s="19">
        <f>17/1.055</f>
        <v>16.113744075829384</v>
      </c>
      <c r="T7" s="25"/>
    </row>
    <row r="8" spans="1:20" ht="125.25" customHeight="1">
      <c r="A8" s="7" t="s">
        <v>28</v>
      </c>
      <c r="B8" s="9">
        <f>B4-B5</f>
        <v>1530150</v>
      </c>
      <c r="C8" s="34">
        <f>B8/$B$4</f>
        <v>0.8828309671359443</v>
      </c>
      <c r="D8" s="9">
        <f>D4-D5</f>
        <v>1719512</v>
      </c>
      <c r="E8" s="34">
        <f>D8/$D$4</f>
        <v>0.8836980307470292</v>
      </c>
      <c r="F8" s="7" t="s">
        <v>29</v>
      </c>
      <c r="G8" s="5">
        <f>G4-G5</f>
        <v>439015</v>
      </c>
      <c r="H8" s="23">
        <f>G8/G4</f>
        <v>0.7149906761235475</v>
      </c>
      <c r="I8" s="5">
        <f>I4-I5</f>
        <v>415796</v>
      </c>
      <c r="J8" s="23">
        <f>I8/I4</f>
        <v>0.6863630661146657</v>
      </c>
      <c r="K8" s="12" t="s">
        <v>34</v>
      </c>
      <c r="L8" s="11">
        <v>0.6</v>
      </c>
      <c r="M8" s="24"/>
      <c r="N8" s="11">
        <v>0.62</v>
      </c>
      <c r="O8" s="25"/>
      <c r="P8" s="7" t="s">
        <v>27</v>
      </c>
      <c r="Q8" s="5">
        <f>Q4-Q5</f>
        <v>135635</v>
      </c>
      <c r="R8" s="23">
        <f>Q8/Q4</f>
        <v>0.8852534983291562</v>
      </c>
      <c r="S8" s="5">
        <f>S4-S5</f>
        <v>146916</v>
      </c>
      <c r="T8" s="23">
        <f>S8/S4</f>
        <v>0.87336670273098</v>
      </c>
    </row>
    <row r="9" spans="1:20" ht="78.75" customHeight="1">
      <c r="A9" s="10" t="s">
        <v>10</v>
      </c>
      <c r="B9" s="9">
        <f>492085+141535+1200+10000</f>
        <v>644820</v>
      </c>
      <c r="C9" s="34">
        <f aca="true" t="shared" si="0" ref="C9:C14">B9/$B$4</f>
        <v>0.37203350274718144</v>
      </c>
      <c r="D9" s="32">
        <f>505439+164816+1200+10000</f>
        <v>681455</v>
      </c>
      <c r="E9" s="34">
        <f aca="true" t="shared" si="1" ref="E9:E14">D9/$D$4</f>
        <v>0.35021589936139835</v>
      </c>
      <c r="F9" s="39"/>
      <c r="G9" s="40"/>
      <c r="H9" s="40"/>
      <c r="I9" s="40"/>
      <c r="J9" s="41"/>
      <c r="K9" s="12" t="s">
        <v>17</v>
      </c>
      <c r="L9" s="29">
        <f>9250</f>
        <v>9250</v>
      </c>
      <c r="M9" s="24"/>
      <c r="N9" s="29">
        <f>9600</f>
        <v>9600</v>
      </c>
      <c r="O9" s="25"/>
      <c r="P9" s="39" t="s">
        <v>26</v>
      </c>
      <c r="Q9" s="40"/>
      <c r="R9" s="40"/>
      <c r="S9" s="40"/>
      <c r="T9" s="41"/>
    </row>
    <row r="10" spans="1:15" ht="91.5" customHeight="1">
      <c r="A10" s="7" t="s">
        <v>6</v>
      </c>
      <c r="B10" s="5">
        <f>B8-B9</f>
        <v>885330</v>
      </c>
      <c r="C10" s="34">
        <f t="shared" si="0"/>
        <v>0.510797464388763</v>
      </c>
      <c r="D10" s="5">
        <f>D8-D9</f>
        <v>1038057</v>
      </c>
      <c r="E10" s="34">
        <f t="shared" si="1"/>
        <v>0.5334821313856309</v>
      </c>
      <c r="G10" s="30"/>
      <c r="I10" s="30"/>
      <c r="K10" s="10" t="s">
        <v>22</v>
      </c>
      <c r="L10" s="35">
        <f>L9/L6</f>
        <v>1.121212121212121</v>
      </c>
      <c r="M10" s="24"/>
      <c r="N10" s="35">
        <f>N9/N6</f>
        <v>1.1260997067448681</v>
      </c>
      <c r="O10" s="24"/>
    </row>
    <row r="11" spans="1:15" ht="116.25" customHeight="1">
      <c r="A11" s="10" t="s">
        <v>35</v>
      </c>
      <c r="B11" s="9">
        <f>438797+94446+44706+2276-1200-15000-10000-14201-20147</f>
        <v>519677</v>
      </c>
      <c r="C11" s="34">
        <f t="shared" si="0"/>
        <v>0.2998313554280993</v>
      </c>
      <c r="D11" s="9">
        <f>471571+106874+41727+2888-1200-15000-10000-19263-16982</f>
        <v>560615</v>
      </c>
      <c r="E11" s="34">
        <f t="shared" si="1"/>
        <v>0.28811335513055203</v>
      </c>
      <c r="K11" s="20" t="s">
        <v>4</v>
      </c>
      <c r="L11" s="26">
        <f>L4/L6</f>
        <v>117.0909090909091</v>
      </c>
      <c r="M11" s="27"/>
      <c r="N11" s="26">
        <f>N4/N6</f>
        <v>137.45454545454547</v>
      </c>
      <c r="O11" s="25"/>
    </row>
    <row r="12" spans="1:17" ht="72.75" customHeight="1">
      <c r="A12" s="7" t="s">
        <v>7</v>
      </c>
      <c r="B12" s="5">
        <f>B10-B11</f>
        <v>365653</v>
      </c>
      <c r="C12" s="34">
        <f t="shared" si="0"/>
        <v>0.21096610896066365</v>
      </c>
      <c r="D12" s="5">
        <f>D10-D11</f>
        <v>477442</v>
      </c>
      <c r="E12" s="34">
        <f t="shared" si="1"/>
        <v>0.24536877625507886</v>
      </c>
      <c r="K12" s="17" t="s">
        <v>3</v>
      </c>
      <c r="L12" s="26">
        <f>L4/L7</f>
        <v>70.25454545454545</v>
      </c>
      <c r="M12" s="27"/>
      <c r="N12" s="26">
        <f>N4/N7</f>
        <v>85.22181818181818</v>
      </c>
      <c r="O12" s="25"/>
      <c r="Q12" s="30"/>
    </row>
    <row r="13" spans="1:17" ht="104.25" customHeight="1">
      <c r="A13" s="10" t="s">
        <v>36</v>
      </c>
      <c r="B13" s="9">
        <f>161800+15000</f>
        <v>176800</v>
      </c>
      <c r="C13" s="34">
        <f t="shared" si="0"/>
        <v>0.10200602227862299</v>
      </c>
      <c r="D13" s="9">
        <f>185834+15000</f>
        <v>200834</v>
      </c>
      <c r="E13" s="34">
        <f t="shared" si="1"/>
        <v>0.10321335955029617</v>
      </c>
      <c r="I13" s="30"/>
      <c r="K13" s="7" t="s">
        <v>14</v>
      </c>
      <c r="L13" s="5">
        <f>L4-L5</f>
        <v>955500</v>
      </c>
      <c r="M13" s="23">
        <f>L13/L4</f>
        <v>0.9891304347826086</v>
      </c>
      <c r="N13" s="5">
        <f>N4-N5</f>
        <v>1156800</v>
      </c>
      <c r="O13" s="23">
        <f>N13/N4</f>
        <v>0.9871991807475679</v>
      </c>
      <c r="P13" s="30"/>
      <c r="Q13" s="30"/>
    </row>
    <row r="14" spans="1:15" ht="73.5" customHeight="1">
      <c r="A14" s="7" t="s">
        <v>8</v>
      </c>
      <c r="B14" s="5">
        <f>B12-B13</f>
        <v>188853</v>
      </c>
      <c r="C14" s="34">
        <f t="shared" si="0"/>
        <v>0.10896008668204066</v>
      </c>
      <c r="D14" s="5">
        <f>D12-D13</f>
        <v>276608</v>
      </c>
      <c r="E14" s="34">
        <f t="shared" si="1"/>
        <v>0.14215541670478268</v>
      </c>
      <c r="K14" s="39"/>
      <c r="L14" s="40"/>
      <c r="M14" s="40"/>
      <c r="N14" s="40"/>
      <c r="O14" s="41"/>
    </row>
    <row r="15" spans="1:5" ht="52.5" customHeight="1">
      <c r="A15" s="39"/>
      <c r="B15" s="40"/>
      <c r="C15" s="40"/>
      <c r="D15" s="40"/>
      <c r="E15" s="41"/>
    </row>
    <row r="16" ht="80.25" customHeight="1"/>
    <row r="17" ht="58.5" customHeight="1"/>
    <row r="18" ht="73.5" customHeight="1">
      <c r="H18" s="15"/>
    </row>
    <row r="19" ht="90.75" customHeight="1"/>
    <row r="20" spans="1:5" ht="18.75">
      <c r="A20" s="16"/>
      <c r="B20" s="13"/>
      <c r="C20" s="14"/>
      <c r="D20" s="13"/>
      <c r="E20" s="14"/>
    </row>
  </sheetData>
  <sheetProtection/>
  <mergeCells count="12">
    <mergeCell ref="A1:E1"/>
    <mergeCell ref="F1:J1"/>
    <mergeCell ref="K1:O1"/>
    <mergeCell ref="P1:T1"/>
    <mergeCell ref="A2:E2"/>
    <mergeCell ref="F2:J2"/>
    <mergeCell ref="K2:O2"/>
    <mergeCell ref="P2:T2"/>
    <mergeCell ref="A15:E15"/>
    <mergeCell ref="F9:J9"/>
    <mergeCell ref="K14:O14"/>
    <mergeCell ref="P9:T9"/>
  </mergeCells>
  <printOptions/>
  <pageMargins left="0.7" right="0.7" top="0.75" bottom="0.75" header="0.3" footer="0.3"/>
  <pageSetup horizontalDpi="600" verticalDpi="600" orientation="portrait" paperSize="9" scale="57" r:id="rId1"/>
  <colBreaks count="3" manualBreakCount="3">
    <brk id="5" max="65535" man="1"/>
    <brk id="10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GRENOBLE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COMPARAT</dc:creator>
  <cp:keywords/>
  <dc:description/>
  <cp:lastModifiedBy>Comparat</cp:lastModifiedBy>
  <cp:lastPrinted>2012-01-12T08:34:48Z</cp:lastPrinted>
  <dcterms:created xsi:type="dcterms:W3CDTF">1999-02-05T15:30:21Z</dcterms:created>
  <dcterms:modified xsi:type="dcterms:W3CDTF">2012-01-12T10:08:02Z</dcterms:modified>
  <cp:category/>
  <cp:version/>
  <cp:contentType/>
  <cp:contentStatus/>
</cp:coreProperties>
</file>