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5"/>
  </bookViews>
  <sheets>
    <sheet name="Overview" sheetId="1" r:id="rId1"/>
    <sheet name="Q&amp;A" sheetId="2" state="veryHidden" r:id="rId2"/>
    <sheet name="Questions" sheetId="3" state="veryHidden" r:id="rId3"/>
    <sheet name="BE" sheetId="4" r:id="rId4"/>
    <sheet name="Make or Buy" sheetId="5" r:id="rId5"/>
    <sheet name="Decision tree" sheetId="6" r:id="rId6"/>
    <sheet name="Graphs" sheetId="7" state="hidden" r:id="rId7"/>
  </sheets>
  <definedNames>
    <definedName name="MinimizeCosts" localSheetId="5">FALSE</definedName>
    <definedName name="_xlnm.Print_Area" localSheetId="5">'Decision tree'!$A$1:$S$29</definedName>
    <definedName name="TreeData" localSheetId="5">'Decision tree'!$GH$995:$GV$1007</definedName>
    <definedName name="TreeDiagBase" localSheetId="5">'Decision tree'!$A$1</definedName>
    <definedName name="TreeDiagram" localSheetId="5">'Decision tree'!$A$4:$S$28</definedName>
    <definedName name="UseExpUtility" localSheetId="5">FALSE</definedName>
  </definedNames>
  <calcPr fullCalcOnLoad="1"/>
</workbook>
</file>

<file path=xl/sharedStrings.xml><?xml version="1.0" encoding="utf-8"?>
<sst xmlns="http://schemas.openxmlformats.org/spreadsheetml/2006/main" count="99" uniqueCount="75">
  <si>
    <t>ID</t>
  </si>
  <si>
    <t>Name</t>
  </si>
  <si>
    <t>Value</t>
  </si>
  <si>
    <t>Prob</t>
  </si>
  <si>
    <t>Pred</t>
  </si>
  <si>
    <t>Kind</t>
  </si>
  <si>
    <t>NS</t>
  </si>
  <si>
    <t>S1</t>
  </si>
  <si>
    <t>S2</t>
  </si>
  <si>
    <t>S3</t>
  </si>
  <si>
    <t>S4</t>
  </si>
  <si>
    <t>S5</t>
  </si>
  <si>
    <t>Row</t>
  </si>
  <si>
    <t>Col</t>
  </si>
  <si>
    <t>Mark</t>
  </si>
  <si>
    <t>TreePlan</t>
  </si>
  <si>
    <t>D</t>
  </si>
  <si>
    <t>T</t>
  </si>
  <si>
    <t>E</t>
  </si>
  <si>
    <t>Decision Tree</t>
  </si>
  <si>
    <t>Spreadsheet</t>
  </si>
  <si>
    <t>Question</t>
  </si>
  <si>
    <t>Fixed Cost</t>
  </si>
  <si>
    <t>dollars</t>
  </si>
  <si>
    <t>Decision Making</t>
  </si>
  <si>
    <t>units (patients)</t>
  </si>
  <si>
    <t>Variable costs</t>
  </si>
  <si>
    <t>per patient</t>
  </si>
  <si>
    <t>per year</t>
  </si>
  <si>
    <t>Procedure price</t>
  </si>
  <si>
    <t>Compared to 1,000</t>
  </si>
  <si>
    <t>Breakeven graph</t>
  </si>
  <si>
    <t>Volume</t>
  </si>
  <si>
    <t>Total Variable Cost</t>
  </si>
  <si>
    <t>Total Profit</t>
  </si>
  <si>
    <t>Total Annual Costs</t>
  </si>
  <si>
    <t>Total Annual Revenues</t>
  </si>
  <si>
    <t xml:space="preserve">Fixed Cost </t>
  </si>
  <si>
    <t>Variable Cost</t>
  </si>
  <si>
    <t>Point of Indifference</t>
  </si>
  <si>
    <t>Graph</t>
  </si>
  <si>
    <t>Make vs. Buy</t>
  </si>
  <si>
    <t>Make</t>
  </si>
  <si>
    <t>Buy</t>
  </si>
  <si>
    <t>Small Facility</t>
  </si>
  <si>
    <t>Low demand</t>
  </si>
  <si>
    <t>Don't expand</t>
  </si>
  <si>
    <t>High demand</t>
  </si>
  <si>
    <t>Expand</t>
  </si>
  <si>
    <t>Do nothing</t>
  </si>
  <si>
    <t>Modest response</t>
  </si>
  <si>
    <t>Advertise</t>
  </si>
  <si>
    <t>Large Facility</t>
  </si>
  <si>
    <t>Sizable response</t>
  </si>
  <si>
    <t>Break-Even Analysis</t>
  </si>
  <si>
    <t>Make or Buy</t>
  </si>
  <si>
    <t>Break-even quantity</t>
  </si>
  <si>
    <t>Be</t>
  </si>
  <si>
    <t>Decision tree</t>
  </si>
  <si>
    <t>How is the final decision affected by the probability of the response to advertising?</t>
  </si>
  <si>
    <t>Compared to 19,200</t>
  </si>
  <si>
    <t>Make-or-Buy Decision</t>
  </si>
  <si>
    <t>A decision tree, one of the models widely used for OM decisions, contains probabilities. Generally, probabilities are estimates (forecasts) and there is much uncertainty associated with them. We explore the effects of the probabilities on our decision.</t>
  </si>
  <si>
    <r>
      <t xml:space="preserve">In these </t>
    </r>
    <r>
      <rPr>
        <b/>
        <i/>
        <sz val="10"/>
        <rFont val="Arial"/>
        <family val="2"/>
      </rPr>
      <t xml:space="preserve">Active Models </t>
    </r>
    <r>
      <rPr>
        <sz val="10"/>
        <rFont val="Arial"/>
        <family val="0"/>
      </rPr>
      <t>we consider models that are useful for decision making. We use break-even analysis both to analyze profitability and to determine whether to make or buy.</t>
    </r>
  </si>
  <si>
    <t>Fixed cost</t>
  </si>
  <si>
    <t>If the fixed costs increase by 10% to $110,000, does the break-even quantity increase or decrease? By what percentage?</t>
  </si>
  <si>
    <t>If the total variable costs increase by 10% to $110, does the break-even quantity increase or decrease? By what percentage?</t>
  </si>
  <si>
    <t>What would the procedure price need to be in order to have a break-even quantity of 800 patients?</t>
  </si>
  <si>
    <t>If the manager can decrease the fixed cost of making by 10% to $10,800, will the break-even quantity increase or decrease? By what percentage?</t>
  </si>
  <si>
    <t>If the manager can negotiate a 10% (20 cents) reduction in the price of pre-assembled salads, will the break-even quantity increase or decrease? By what percentage?</t>
  </si>
  <si>
    <t>If the fixed cost of buying could be eliminated, would the decision change based on the expected sales of 25,000 salads per year?</t>
  </si>
  <si>
    <t>If the probability of low demand increases, what happens to the total profit?</t>
  </si>
  <si>
    <t>For what range of probabilities of low demand would the better decision be to build a large facility?</t>
  </si>
  <si>
    <t>If the probability of a modest response (rather than a sizable response) to advertising increases, what happens to the total profit?</t>
  </si>
  <si>
    <t>If the charge to patients increases by 10% to $220, does the break-even quantity increase or decrease? By what percentage?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</si>
</sst>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quot;$&quot;#,##0.00;&quot;-&quot;&quot;$&quot;#,##0.00;&quot;$&quot;0.00"/>
    <numFmt numFmtId="165" formatCode="&quot;+&quot;&quot;$&quot;#,##0;&quot;-&quot;&quot;$&quot;#,##0;&quot;$&quot;0"/>
    <numFmt numFmtId="166" formatCode="&quot;$&quot;#,##0"/>
    <numFmt numFmtId="167" formatCode="_(&quot;$&quot;* #,##0.0_);_(&quot;$&quot;* \(#,##0.0\);_(&quot;$&quot;* &quot;-&quot;??_);_(@_)"/>
    <numFmt numFmtId="168" formatCode="_(&quot;$&quot;* #,##0_);_(&quot;$&quot;* \(#,##0\);_(&quot;$&quot;* &quot;-&quot;??_);_(@_)"/>
    <numFmt numFmtId="169" formatCode="_(* #,##0.0_);_(* \(#,##0.0\);_(* &quot;-&quot;??_);_(@_)"/>
    <numFmt numFmtId="170" formatCode="_(* #,##0_);_(* \(#,##0\);_(* &quot;-&quot;??_);_(@_)"/>
    <numFmt numFmtId="171" formatCode="&quot;$&quot;#,##0.0_);\(&quot;$&quot;#,##0.0\)"/>
    <numFmt numFmtId="172" formatCode="0.0"/>
    <numFmt numFmtId="173" formatCode="0.000"/>
    <numFmt numFmtId="174" formatCode="0.00000"/>
    <numFmt numFmtId="175" formatCode="0.0000"/>
    <numFmt numFmtId="176" formatCode="&quot;$&quot;#,##0.00"/>
    <numFmt numFmtId="177" formatCode="#,##0;[Red]#,##0"/>
    <numFmt numFmtId="178" formatCode="&quot;$&quot;#,##0.00;[Red]&quot;$&quot;#,##0.00"/>
    <numFmt numFmtId="179" formatCode="0.0%"/>
    <numFmt numFmtId="180" formatCode="0.000%"/>
    <numFmt numFmtId="181" formatCode="0.0000%"/>
    <numFmt numFmtId="182" formatCode="&quot;$&quot;#,##0.000"/>
    <numFmt numFmtId="183" formatCode="&quot;$&quot;#,##0.0"/>
    <numFmt numFmtId="184" formatCode="&quot;$&quot;#,##0.0_);[Red]\(&quot;$&quot;#,##0.0\)"/>
    <numFmt numFmtId="185" formatCode="#,##0.00;[Red]#,##0.00"/>
    <numFmt numFmtId="186" formatCode="&quot;$&quot;#,##0.0;[Red]&quot;$&quot;#,##0.0"/>
    <numFmt numFmtId="187" formatCode="&quot;$&quot;#,##0;[Red]&quot;$&quot;#,##0"/>
    <numFmt numFmtId="188" formatCode="&quot;Yes&quot;;&quot;Yes&quot;;&quot;No&quot;"/>
    <numFmt numFmtId="189" formatCode="&quot;True&quot;;&quot;True&quot;;&quot;False&quot;"/>
    <numFmt numFmtId="190" formatCode="&quot;On&quot;;&quot;On&quot;;&quot;Off&quot;"/>
  </numFmts>
  <fonts count="64">
    <font>
      <sz val="10"/>
      <name val="Arial"/>
      <family val="0"/>
    </font>
    <font>
      <u val="single"/>
      <sz val="10"/>
      <color indexed="12"/>
      <name val="Arial"/>
      <family val="0"/>
    </font>
    <font>
      <b/>
      <sz val="12"/>
      <color indexed="20"/>
      <name val="Arial"/>
      <family val="2"/>
    </font>
    <font>
      <u val="single"/>
      <sz val="10"/>
      <color indexed="36"/>
      <name val="Arial"/>
      <family val="0"/>
    </font>
    <font>
      <i/>
      <sz val="10"/>
      <name val="Arial"/>
      <family val="2"/>
    </font>
    <font>
      <b/>
      <sz val="10"/>
      <color indexed="12"/>
      <name val="Arial"/>
      <family val="2"/>
    </font>
    <font>
      <b/>
      <i/>
      <sz val="10"/>
      <name val="Arial"/>
      <family val="2"/>
    </font>
    <font>
      <b/>
      <sz val="10"/>
      <name val="Arial"/>
      <family val="2"/>
    </font>
    <font>
      <sz val="12"/>
      <name val="Arial"/>
      <family val="2"/>
    </font>
    <font>
      <b/>
      <sz val="10"/>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color indexed="42"/>
      <name val="Arial"/>
      <family val="2"/>
    </font>
    <font>
      <sz val="12"/>
      <color indexed="42"/>
      <name val="Arial"/>
      <family val="2"/>
    </font>
    <font>
      <sz val="10"/>
      <color indexed="42"/>
      <name val="Arial"/>
      <family val="2"/>
    </font>
    <font>
      <b/>
      <i/>
      <sz val="10"/>
      <color indexed="57"/>
      <name val="Arial"/>
      <family val="2"/>
    </font>
    <font>
      <b/>
      <sz val="10"/>
      <color indexed="57"/>
      <name val="Arial"/>
      <family val="2"/>
    </font>
    <font>
      <sz val="11.25"/>
      <color indexed="8"/>
      <name val="Arial"/>
      <family val="0"/>
    </font>
    <font>
      <sz val="10.75"/>
      <color indexed="8"/>
      <name val="Arial"/>
      <family val="0"/>
    </font>
    <font>
      <sz val="10"/>
      <color indexed="8"/>
      <name val="Arial"/>
      <family val="0"/>
    </font>
    <font>
      <b/>
      <sz val="11"/>
      <color indexed="8"/>
      <name val="Arial"/>
      <family val="0"/>
    </font>
    <font>
      <sz val="10.35"/>
      <color indexed="8"/>
      <name val="Arial"/>
      <family val="0"/>
    </font>
    <font>
      <sz val="9.25"/>
      <color indexed="8"/>
      <name val="Arial"/>
      <family val="0"/>
    </font>
    <font>
      <b/>
      <sz val="12"/>
      <color indexed="8"/>
      <name val="Arial"/>
      <family val="0"/>
    </font>
    <font>
      <sz val="9.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9" tint="0.7999799847602844"/>
      <name val="Arial"/>
      <family val="2"/>
    </font>
    <font>
      <sz val="12"/>
      <color theme="9" tint="0.7999799847602844"/>
      <name val="Arial"/>
      <family val="2"/>
    </font>
    <font>
      <sz val="10"/>
      <color theme="9" tint="0.7999799847602844"/>
      <name val="Arial"/>
      <family val="2"/>
    </font>
    <font>
      <b/>
      <i/>
      <sz val="10"/>
      <color theme="9" tint="-0.4999699890613556"/>
      <name val="Arial"/>
      <family val="2"/>
    </font>
    <font>
      <b/>
      <sz val="10"/>
      <color theme="9" tint="-0.4999699890613556"/>
      <name val="Arial"/>
      <family val="2"/>
    </font>
    <font>
      <b/>
      <sz val="12"/>
      <color rgb="FFEFF6EA"/>
      <name val="Arial"/>
      <family val="2"/>
    </font>
    <font>
      <sz val="10"/>
      <color rgb="FFEFF6EA"/>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6"/>
        <bgColor indexed="64"/>
      </patternFill>
    </fill>
    <fill>
      <patternFill patternType="solid">
        <fgColor theme="9" tint="-0.24997000396251678"/>
        <bgColor indexed="64"/>
      </patternFill>
    </fill>
    <fill>
      <patternFill patternType="solid">
        <fgColor rgb="FFEFF6EA"/>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94">
    <xf numFmtId="0" fontId="0" fillId="0" borderId="0" xfId="0" applyAlignment="1">
      <alignment/>
    </xf>
    <xf numFmtId="0" fontId="0" fillId="0" borderId="0" xfId="0" applyAlignment="1">
      <alignment/>
    </xf>
    <xf numFmtId="0" fontId="0" fillId="0" borderId="0" xfId="0" applyFont="1" applyAlignment="1">
      <alignment/>
    </xf>
    <xf numFmtId="0" fontId="4" fillId="0" borderId="0" xfId="0" applyFont="1" applyAlignment="1">
      <alignment/>
    </xf>
    <xf numFmtId="0" fontId="0" fillId="0" borderId="0" xfId="0" applyFill="1" applyAlignment="1">
      <alignment/>
    </xf>
    <xf numFmtId="0" fontId="0" fillId="0" borderId="0" xfId="0" applyAlignment="1">
      <alignment horizontal="center"/>
    </xf>
    <xf numFmtId="0" fontId="0" fillId="0" borderId="0" xfId="0" applyFont="1" applyAlignment="1">
      <alignment horizontal="left"/>
    </xf>
    <xf numFmtId="0" fontId="0" fillId="0" borderId="0" xfId="0" applyFont="1" applyAlignment="1">
      <alignment horizontal="left" vertical="top"/>
    </xf>
    <xf numFmtId="0" fontId="6" fillId="0" borderId="0" xfId="0" applyFont="1" applyAlignment="1">
      <alignment horizontal="left" vertical="top"/>
    </xf>
    <xf numFmtId="0" fontId="0" fillId="0" borderId="0" xfId="0" applyFont="1" applyAlignment="1" quotePrefix="1">
      <alignment horizontal="right" vertical="top"/>
    </xf>
    <xf numFmtId="0" fontId="7" fillId="0" borderId="0" xfId="0" applyFont="1" applyAlignment="1">
      <alignment horizontal="center" vertical="top" wrapText="1"/>
    </xf>
    <xf numFmtId="0" fontId="0" fillId="0" borderId="0" xfId="0" applyFont="1" applyAlignment="1">
      <alignment horizontal="left" vertical="top" wrapText="1"/>
    </xf>
    <xf numFmtId="0" fontId="7" fillId="0" borderId="0" xfId="0" applyNumberFormat="1" applyFont="1" applyAlignment="1">
      <alignment horizontal="left" vertical="top" wrapText="1"/>
    </xf>
    <xf numFmtId="0" fontId="8" fillId="0" borderId="0" xfId="0" applyFont="1" applyAlignment="1">
      <alignment horizontal="left"/>
    </xf>
    <xf numFmtId="0" fontId="9" fillId="0" borderId="0" xfId="0" applyFont="1" applyAlignment="1">
      <alignment/>
    </xf>
    <xf numFmtId="0" fontId="6" fillId="0" borderId="0" xfId="0" applyFont="1" applyAlignment="1">
      <alignment horizontal="center"/>
    </xf>
    <xf numFmtId="0" fontId="7" fillId="0" borderId="0" xfId="0" applyFont="1" applyAlignment="1">
      <alignment horizontal="right"/>
    </xf>
    <xf numFmtId="166" fontId="0" fillId="0" borderId="0" xfId="0" applyNumberFormat="1" applyFill="1" applyBorder="1" applyAlignment="1">
      <alignment horizontal="center"/>
    </xf>
    <xf numFmtId="166" fontId="0" fillId="0" borderId="0" xfId="0" applyNumberFormat="1" applyAlignment="1">
      <alignment horizontal="center"/>
    </xf>
    <xf numFmtId="166" fontId="0" fillId="0" borderId="0" xfId="0" applyNumberFormat="1" applyFill="1" applyAlignment="1">
      <alignment horizontal="center"/>
    </xf>
    <xf numFmtId="6" fontId="0" fillId="0" borderId="0" xfId="0" applyNumberFormat="1" applyAlignment="1">
      <alignment horizontal="center"/>
    </xf>
    <xf numFmtId="177" fontId="0" fillId="0" borderId="0" xfId="0" applyNumberFormat="1" applyAlignment="1">
      <alignment horizontal="center"/>
    </xf>
    <xf numFmtId="0" fontId="0" fillId="0" borderId="0" xfId="0" applyFont="1" applyAlignment="1">
      <alignment horizontal="right"/>
    </xf>
    <xf numFmtId="0" fontId="0" fillId="0" borderId="0" xfId="0" applyFill="1" applyAlignment="1">
      <alignment/>
    </xf>
    <xf numFmtId="6" fontId="0" fillId="0" borderId="0" xfId="0" applyNumberFormat="1" applyFill="1" applyBorder="1" applyAlignment="1">
      <alignment horizontal="center"/>
    </xf>
    <xf numFmtId="0" fontId="7" fillId="0" borderId="0" xfId="0" applyFont="1" applyAlignment="1">
      <alignment horizontal="left"/>
    </xf>
    <xf numFmtId="0" fontId="6" fillId="0" borderId="0" xfId="0" applyFont="1" applyAlignment="1">
      <alignment horizontal="left"/>
    </xf>
    <xf numFmtId="0" fontId="0" fillId="0" borderId="0" xfId="0" applyBorder="1" applyAlignment="1">
      <alignment horizontal="center"/>
    </xf>
    <xf numFmtId="0" fontId="5" fillId="0" borderId="10" xfId="0" applyFont="1" applyBorder="1" applyAlignment="1">
      <alignment horizontal="right"/>
    </xf>
    <xf numFmtId="177" fontId="5" fillId="0" borderId="10" xfId="0" applyNumberFormat="1" applyFont="1" applyBorder="1" applyAlignment="1">
      <alignment horizontal="center"/>
    </xf>
    <xf numFmtId="177" fontId="5" fillId="0" borderId="0" xfId="0" applyNumberFormat="1" applyFont="1" applyAlignment="1">
      <alignment horizontal="center"/>
    </xf>
    <xf numFmtId="0" fontId="0" fillId="0" borderId="10" xfId="0" applyBorder="1" applyAlignment="1">
      <alignment/>
    </xf>
    <xf numFmtId="9" fontId="0" fillId="0" borderId="10" xfId="0" applyNumberFormat="1" applyBorder="1" applyAlignment="1">
      <alignment horizontal="center"/>
    </xf>
    <xf numFmtId="3" fontId="0" fillId="0" borderId="0" xfId="0" applyNumberFormat="1" applyAlignment="1">
      <alignment horizontal="center"/>
    </xf>
    <xf numFmtId="0" fontId="7" fillId="0" borderId="0" xfId="0" applyFont="1" applyAlignment="1">
      <alignment horizontal="center"/>
    </xf>
    <xf numFmtId="3" fontId="7" fillId="0" borderId="0" xfId="0" applyNumberFormat="1" applyFont="1" applyAlignment="1">
      <alignment horizontal="center"/>
    </xf>
    <xf numFmtId="3" fontId="7" fillId="0" borderId="0" xfId="0" applyNumberFormat="1" applyFont="1" applyAlignment="1">
      <alignment horizontal="center" wrapText="1"/>
    </xf>
    <xf numFmtId="0" fontId="7" fillId="0" borderId="0" xfId="0" applyFont="1" applyAlignment="1">
      <alignment/>
    </xf>
    <xf numFmtId="166" fontId="0" fillId="0" borderId="0" xfId="0" applyNumberFormat="1" applyAlignment="1">
      <alignment/>
    </xf>
    <xf numFmtId="178" fontId="0" fillId="0" borderId="0" xfId="0" applyNumberFormat="1" applyAlignment="1">
      <alignment/>
    </xf>
    <xf numFmtId="0" fontId="0" fillId="33" borderId="0" xfId="0" applyFill="1" applyAlignment="1">
      <alignment horizontal="center"/>
    </xf>
    <xf numFmtId="178" fontId="0" fillId="0" borderId="0" xfId="0" applyNumberFormat="1" applyAlignment="1">
      <alignment horizontal="center"/>
    </xf>
    <xf numFmtId="0" fontId="7" fillId="0" borderId="0" xfId="0" applyFont="1" applyFill="1" applyAlignment="1">
      <alignment/>
    </xf>
    <xf numFmtId="3" fontId="0" fillId="0" borderId="0" xfId="0" applyNumberFormat="1" applyFill="1" applyBorder="1" applyAlignment="1">
      <alignment horizontal="center"/>
    </xf>
    <xf numFmtId="0" fontId="7" fillId="0" borderId="0" xfId="0" applyFont="1" applyFill="1" applyAlignment="1">
      <alignment horizontal="center"/>
    </xf>
    <xf numFmtId="3" fontId="7" fillId="0" borderId="0" xfId="0" applyNumberFormat="1" applyFont="1" applyFill="1" applyAlignment="1">
      <alignment horizontal="center"/>
    </xf>
    <xf numFmtId="0" fontId="0" fillId="0" borderId="0" xfId="0" applyFill="1" applyAlignment="1">
      <alignment horizontal="center"/>
    </xf>
    <xf numFmtId="177" fontId="0" fillId="0" borderId="0" xfId="0" applyNumberFormat="1" applyFill="1" applyAlignment="1">
      <alignment horizontal="center"/>
    </xf>
    <xf numFmtId="177" fontId="5" fillId="0" borderId="0" xfId="0" applyNumberFormat="1" applyFont="1" applyFill="1" applyAlignment="1">
      <alignment horizontal="center"/>
    </xf>
    <xf numFmtId="177" fontId="0" fillId="0" borderId="0" xfId="0" applyNumberFormat="1" applyFill="1" applyAlignment="1">
      <alignment/>
    </xf>
    <xf numFmtId="176" fontId="0" fillId="0" borderId="0" xfId="0" applyNumberFormat="1" applyFill="1" applyAlignment="1">
      <alignment/>
    </xf>
    <xf numFmtId="187" fontId="5" fillId="0" borderId="10" xfId="0" applyNumberFormat="1" applyFont="1" applyBorder="1" applyAlignment="1">
      <alignment horizontal="center"/>
    </xf>
    <xf numFmtId="3" fontId="0" fillId="0" borderId="0" xfId="0" applyNumberFormat="1" applyBorder="1" applyAlignment="1">
      <alignment horizontal="center"/>
    </xf>
    <xf numFmtId="168" fontId="5" fillId="0" borderId="0" xfId="44" applyNumberFormat="1" applyFont="1" applyAlignment="1">
      <alignment horizontal="center"/>
    </xf>
    <xf numFmtId="177" fontId="5" fillId="0" borderId="11" xfId="0" applyNumberFormat="1" applyFont="1" applyBorder="1" applyAlignment="1">
      <alignment horizontal="right"/>
    </xf>
    <xf numFmtId="0" fontId="5" fillId="0" borderId="10" xfId="0" applyFont="1" applyBorder="1" applyAlignment="1">
      <alignment horizontal="center" wrapText="1"/>
    </xf>
    <xf numFmtId="0" fontId="5" fillId="0" borderId="12" xfId="0" applyFont="1" applyBorder="1" applyAlignment="1">
      <alignment/>
    </xf>
    <xf numFmtId="166" fontId="0" fillId="34" borderId="10" xfId="0" applyNumberFormat="1" applyFill="1" applyBorder="1" applyAlignment="1">
      <alignment horizontal="center"/>
    </xf>
    <xf numFmtId="6" fontId="0" fillId="34" borderId="10" xfId="0" applyNumberFormat="1" applyFill="1" applyBorder="1" applyAlignment="1">
      <alignment horizontal="center"/>
    </xf>
    <xf numFmtId="176" fontId="0" fillId="34" borderId="10" xfId="0" applyNumberFormat="1" applyFill="1" applyBorder="1" applyAlignment="1">
      <alignment horizontal="center"/>
    </xf>
    <xf numFmtId="0" fontId="0" fillId="0" borderId="0" xfId="0" applyNumberFormat="1" applyFont="1" applyAlignment="1">
      <alignment horizontal="left" vertical="top" wrapText="1"/>
    </xf>
    <xf numFmtId="0" fontId="0" fillId="0" borderId="0" xfId="0" applyFont="1" applyAlignment="1" quotePrefix="1">
      <alignment horizontal="left" vertical="top"/>
    </xf>
    <xf numFmtId="0" fontId="2" fillId="0" borderId="0" xfId="0" applyFont="1" applyAlignment="1">
      <alignment horizontal="left"/>
    </xf>
    <xf numFmtId="0" fontId="0" fillId="0" borderId="0" xfId="0" applyFill="1" applyAlignment="1">
      <alignment vertical="center"/>
    </xf>
    <xf numFmtId="0" fontId="1" fillId="7" borderId="0" xfId="53" applyFont="1" applyFill="1" applyAlignment="1" applyProtection="1">
      <alignment horizontal="center" vertical="center"/>
      <protection/>
    </xf>
    <xf numFmtId="0" fontId="1" fillId="7" borderId="0" xfId="53" applyFill="1" applyAlignment="1" applyProtection="1">
      <alignment horizontal="center" vertical="center"/>
      <protection/>
    </xf>
    <xf numFmtId="0" fontId="0" fillId="0" borderId="0" xfId="0" applyFill="1" applyAlignment="1">
      <alignment vertical="center" wrapText="1"/>
    </xf>
    <xf numFmtId="0" fontId="57" fillId="35" borderId="0" xfId="0" applyFont="1" applyFill="1" applyAlignment="1">
      <alignment horizontal="center" vertical="center"/>
    </xf>
    <xf numFmtId="0" fontId="0" fillId="7" borderId="0" xfId="0" applyFill="1" applyAlignment="1">
      <alignment/>
    </xf>
    <xf numFmtId="0" fontId="57" fillId="35" borderId="0" xfId="0" applyFont="1" applyFill="1" applyAlignment="1">
      <alignment horizontal="left"/>
    </xf>
    <xf numFmtId="0" fontId="58" fillId="35" borderId="0" xfId="0" applyFont="1" applyFill="1" applyAlignment="1">
      <alignment horizontal="left"/>
    </xf>
    <xf numFmtId="0" fontId="59" fillId="35" borderId="0" xfId="0" applyFont="1" applyFill="1" applyAlignment="1">
      <alignment/>
    </xf>
    <xf numFmtId="0" fontId="6" fillId="7" borderId="0" xfId="0" applyFont="1" applyFill="1" applyAlignment="1">
      <alignment horizontal="center"/>
    </xf>
    <xf numFmtId="6" fontId="0" fillId="7" borderId="0" xfId="0" applyNumberFormat="1" applyFill="1" applyAlignment="1">
      <alignment horizontal="center"/>
    </xf>
    <xf numFmtId="177" fontId="0" fillId="7" borderId="0" xfId="0" applyNumberFormat="1" applyFill="1" applyAlignment="1">
      <alignment horizontal="center"/>
    </xf>
    <xf numFmtId="0" fontId="0" fillId="7" borderId="0" xfId="0" applyFill="1" applyBorder="1" applyAlignment="1">
      <alignment horizontal="center"/>
    </xf>
    <xf numFmtId="3" fontId="0" fillId="7" borderId="0" xfId="0" applyNumberFormat="1" applyFill="1" applyAlignment="1">
      <alignment horizontal="center"/>
    </xf>
    <xf numFmtId="3" fontId="7" fillId="7" borderId="0" xfId="0" applyNumberFormat="1" applyFont="1" applyFill="1" applyAlignment="1">
      <alignment horizontal="center"/>
    </xf>
    <xf numFmtId="166" fontId="0" fillId="7" borderId="0" xfId="0" applyNumberFormat="1" applyFill="1" applyAlignment="1">
      <alignment horizontal="center"/>
    </xf>
    <xf numFmtId="0" fontId="7" fillId="7" borderId="0" xfId="0" applyFont="1" applyFill="1" applyAlignment="1">
      <alignment horizontal="left"/>
    </xf>
    <xf numFmtId="0" fontId="0" fillId="7" borderId="0" xfId="0" applyFont="1" applyFill="1" applyAlignment="1">
      <alignment/>
    </xf>
    <xf numFmtId="0" fontId="6" fillId="7" borderId="0" xfId="0" applyFont="1" applyFill="1" applyAlignment="1">
      <alignment horizontal="left"/>
    </xf>
    <xf numFmtId="6" fontId="0" fillId="7" borderId="0" xfId="0" applyNumberFormat="1" applyFill="1" applyBorder="1" applyAlignment="1">
      <alignment horizontal="center"/>
    </xf>
    <xf numFmtId="0" fontId="60" fillId="7" borderId="0" xfId="0" applyFont="1" applyFill="1" applyAlignment="1">
      <alignment horizontal="center"/>
    </xf>
    <xf numFmtId="0" fontId="61" fillId="7" borderId="0" xfId="0" applyFont="1" applyFill="1" applyAlignment="1">
      <alignment horizontal="right"/>
    </xf>
    <xf numFmtId="0" fontId="61" fillId="7" borderId="0" xfId="0" applyFont="1" applyFill="1" applyAlignment="1">
      <alignment horizontal="left"/>
    </xf>
    <xf numFmtId="0" fontId="0" fillId="36" borderId="0" xfId="0" applyFill="1" applyAlignment="1">
      <alignment/>
    </xf>
    <xf numFmtId="0" fontId="2" fillId="36" borderId="0" xfId="0" applyFont="1" applyFill="1" applyAlignment="1">
      <alignment horizontal="left"/>
    </xf>
    <xf numFmtId="2" fontId="0" fillId="36" borderId="0" xfId="0" applyNumberFormat="1" applyFill="1" applyAlignment="1">
      <alignment/>
    </xf>
    <xf numFmtId="44" fontId="5" fillId="36" borderId="0" xfId="44" applyFont="1" applyFill="1" applyAlignment="1">
      <alignment/>
    </xf>
    <xf numFmtId="0" fontId="5" fillId="36" borderId="0" xfId="0" applyFont="1" applyFill="1" applyAlignment="1">
      <alignment/>
    </xf>
    <xf numFmtId="0" fontId="0" fillId="36" borderId="0" xfId="0" applyFill="1" applyAlignment="1">
      <alignment horizontal="right"/>
    </xf>
    <xf numFmtId="44" fontId="62" fillId="35" borderId="0" xfId="44" applyFont="1" applyFill="1" applyAlignment="1">
      <alignment horizontal="left"/>
    </xf>
    <xf numFmtId="0" fontId="63" fillId="35"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Break-Even Analysis</a:t>
            </a:r>
          </a:p>
        </c:rich>
      </c:tx>
      <c:layout>
        <c:manualLayout>
          <c:xMode val="factor"/>
          <c:yMode val="factor"/>
          <c:x val="0.00425"/>
          <c:y val="-0.0195"/>
        </c:manualLayout>
      </c:layout>
      <c:spPr>
        <a:noFill/>
        <a:ln>
          <a:noFill/>
        </a:ln>
      </c:spPr>
    </c:title>
    <c:plotArea>
      <c:layout>
        <c:manualLayout>
          <c:xMode val="edge"/>
          <c:yMode val="edge"/>
          <c:x val="0.013"/>
          <c:y val="0.061"/>
          <c:w val="0.86875"/>
          <c:h val="0.801"/>
        </c:manualLayout>
      </c:layout>
      <c:scatterChart>
        <c:scatterStyle val="lineMarker"/>
        <c:varyColors val="0"/>
        <c:ser>
          <c:idx val="2"/>
          <c:order val="0"/>
          <c:tx>
            <c:strRef>
              <c:f>Graphs!$D$2</c:f>
              <c:strCache>
                <c:ptCount val="1"/>
                <c:pt idx="0">
                  <c:v>Total Annual Costs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Graphs!$A$3:$A$4</c:f>
              <c:numCache>
                <c:ptCount val="2"/>
                <c:pt idx="0">
                  <c:v>0</c:v>
                </c:pt>
                <c:pt idx="1">
                  <c:v>3000</c:v>
                </c:pt>
              </c:numCache>
            </c:numRef>
          </c:xVal>
          <c:yVal>
            <c:numRef>
              <c:f>Graphs!$D$3:$D$4</c:f>
              <c:numCache>
                <c:ptCount val="2"/>
                <c:pt idx="0">
                  <c:v>100000</c:v>
                </c:pt>
                <c:pt idx="1">
                  <c:v>400000</c:v>
                </c:pt>
              </c:numCache>
            </c:numRef>
          </c:yVal>
          <c:smooth val="0"/>
        </c:ser>
        <c:ser>
          <c:idx val="3"/>
          <c:order val="1"/>
          <c:tx>
            <c:strRef>
              <c:f>Graphs!$E$2</c:f>
              <c:strCache>
                <c:ptCount val="1"/>
                <c:pt idx="0">
                  <c:v>Total Annual Revenues</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Graphs!$A$3:$A$4</c:f>
              <c:numCache>
                <c:ptCount val="2"/>
                <c:pt idx="0">
                  <c:v>0</c:v>
                </c:pt>
                <c:pt idx="1">
                  <c:v>3000</c:v>
                </c:pt>
              </c:numCache>
            </c:numRef>
          </c:xVal>
          <c:yVal>
            <c:numRef>
              <c:f>Graphs!$E$3:$E$4</c:f>
              <c:numCache>
                <c:ptCount val="2"/>
                <c:pt idx="0">
                  <c:v>0</c:v>
                </c:pt>
                <c:pt idx="1">
                  <c:v>600000</c:v>
                </c:pt>
              </c:numCache>
            </c:numRef>
          </c:yVal>
          <c:smooth val="0"/>
        </c:ser>
        <c:ser>
          <c:idx val="0"/>
          <c:order val="2"/>
          <c:tx>
            <c:strRef>
              <c:f>Graphs!$A$6</c:f>
              <c:strCache>
                <c:ptCount val="1"/>
                <c:pt idx="0">
                  <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Graphs!$A$7:$A$8</c:f>
              <c:numCache>
                <c:ptCount val="2"/>
                <c:pt idx="0">
                  <c:v>1000</c:v>
                </c:pt>
                <c:pt idx="1">
                  <c:v>1000</c:v>
                </c:pt>
              </c:numCache>
            </c:numRef>
          </c:xVal>
          <c:yVal>
            <c:numRef>
              <c:f>Graphs!$B$7:$B$8</c:f>
              <c:numCache>
                <c:ptCount val="2"/>
                <c:pt idx="0">
                  <c:v>0</c:v>
                </c:pt>
                <c:pt idx="1">
                  <c:v>200000</c:v>
                </c:pt>
              </c:numCache>
            </c:numRef>
          </c:yVal>
          <c:smooth val="0"/>
        </c:ser>
        <c:ser>
          <c:idx val="1"/>
          <c:order val="3"/>
          <c:tx>
            <c:strRef>
              <c:f>Graphs!$A$9</c:f>
              <c:strCache>
                <c:ptCount val="1"/>
                <c:pt idx="0">
                  <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Graphs!$A$10:$A$11</c:f>
              <c:numCache>
                <c:ptCount val="2"/>
                <c:pt idx="0">
                  <c:v>0</c:v>
                </c:pt>
                <c:pt idx="1">
                  <c:v>1000</c:v>
                </c:pt>
              </c:numCache>
            </c:numRef>
          </c:xVal>
          <c:yVal>
            <c:numRef>
              <c:f>Graphs!$B$10:$B$11</c:f>
              <c:numCache>
                <c:ptCount val="2"/>
                <c:pt idx="0">
                  <c:v>200000</c:v>
                </c:pt>
                <c:pt idx="1">
                  <c:v>200000</c:v>
                </c:pt>
              </c:numCache>
            </c:numRef>
          </c:yVal>
          <c:smooth val="0"/>
        </c:ser>
        <c:axId val="10738163"/>
        <c:axId val="24174832"/>
      </c:scatterChart>
      <c:valAx>
        <c:axId val="10738163"/>
        <c:scaling>
          <c:orientation val="minMax"/>
          <c:max val="4000"/>
        </c:scaling>
        <c:axPos val="b"/>
        <c:title>
          <c:tx>
            <c:rich>
              <a:bodyPr vert="horz" rot="0" anchor="ctr"/>
              <a:lstStyle/>
              <a:p>
                <a:pPr algn="ctr">
                  <a:defRPr/>
                </a:pPr>
                <a:r>
                  <a:rPr lang="en-US" cap="none" sz="1000" b="0" i="0" u="none" baseline="0">
                    <a:solidFill>
                      <a:srgbClr val="000000"/>
                    </a:solidFill>
                    <a:latin typeface="Arial"/>
                    <a:ea typeface="Arial"/>
                    <a:cs typeface="Arial"/>
                  </a:rPr>
                  <a:t>Patients</a:t>
                </a:r>
              </a:p>
            </c:rich>
          </c:tx>
          <c:layout>
            <c:manualLayout>
              <c:xMode val="factor"/>
              <c:yMode val="factor"/>
              <c:x val="-0.0112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4174832"/>
        <c:crosses val="autoZero"/>
        <c:crossBetween val="midCat"/>
        <c:dispUnits/>
      </c:valAx>
      <c:valAx>
        <c:axId val="24174832"/>
        <c:scaling>
          <c:orientation val="minMax"/>
          <c:max val="70000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0738163"/>
        <c:crosses val="autoZero"/>
        <c:crossBetween val="midCat"/>
        <c:dispUnits/>
      </c:valAx>
      <c:spPr>
        <a:solidFill>
          <a:srgbClr val="C0C0C0"/>
        </a:solidFill>
        <a:ln w="12700">
          <a:solidFill>
            <a:srgbClr val="808080"/>
          </a:solidFill>
        </a:ln>
      </c:spPr>
    </c:plotArea>
    <c:legend>
      <c:legendPos val="r"/>
      <c:layout>
        <c:manualLayout>
          <c:xMode val="edge"/>
          <c:yMode val="edge"/>
          <c:x val="0.03425"/>
          <c:y val="0.922"/>
          <c:w val="0.94625"/>
          <c:h val="0.064"/>
        </c:manualLayout>
      </c:layout>
      <c:overlay val="0"/>
      <c:spPr>
        <a:solidFill>
          <a:srgbClr val="FFFFFF"/>
        </a:solidFill>
        <a:ln w="3175">
          <a:solidFill>
            <a:srgbClr val="000000"/>
          </a:solidFill>
        </a:ln>
      </c:spPr>
      <c:txPr>
        <a:bodyPr vert="horz" rot="0"/>
        <a:lstStyle/>
        <a:p>
          <a:pPr>
            <a:defRPr lang="en-US" cap="none" sz="10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Make-or-Buy Analysis</a:t>
            </a:r>
          </a:p>
        </c:rich>
      </c:tx>
      <c:layout>
        <c:manualLayout>
          <c:xMode val="factor"/>
          <c:yMode val="factor"/>
          <c:x val="0.00225"/>
          <c:y val="-0.01725"/>
        </c:manualLayout>
      </c:layout>
      <c:spPr>
        <a:noFill/>
        <a:ln>
          <a:noFill/>
        </a:ln>
      </c:spPr>
    </c:title>
    <c:plotArea>
      <c:layout>
        <c:manualLayout>
          <c:xMode val="edge"/>
          <c:yMode val="edge"/>
          <c:x val="0"/>
          <c:y val="0.0635"/>
          <c:w val="0.96725"/>
          <c:h val="0.74925"/>
        </c:manualLayout>
      </c:layout>
      <c:scatterChart>
        <c:scatterStyle val="lineMarker"/>
        <c:varyColors val="0"/>
        <c:ser>
          <c:idx val="0"/>
          <c:order val="0"/>
          <c:tx>
            <c:strRef>
              <c:f>Graphs!$B$14</c:f>
              <c:strCache>
                <c:ptCount val="1"/>
                <c:pt idx="0">
                  <c:v>Make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Graphs!$A$15:$A$16</c:f>
              <c:numCache>
                <c:ptCount val="2"/>
                <c:pt idx="0">
                  <c:v>0</c:v>
                </c:pt>
                <c:pt idx="1">
                  <c:v>57600</c:v>
                </c:pt>
              </c:numCache>
            </c:numRef>
          </c:xVal>
          <c:yVal>
            <c:numRef>
              <c:f>Graphs!$B$15:$B$16</c:f>
              <c:numCache>
                <c:ptCount val="2"/>
                <c:pt idx="0">
                  <c:v>12000</c:v>
                </c:pt>
                <c:pt idx="1">
                  <c:v>98400</c:v>
                </c:pt>
              </c:numCache>
            </c:numRef>
          </c:yVal>
          <c:smooth val="0"/>
        </c:ser>
        <c:ser>
          <c:idx val="1"/>
          <c:order val="1"/>
          <c:tx>
            <c:strRef>
              <c:f>Graphs!$C$14</c:f>
              <c:strCache>
                <c:ptCount val="1"/>
                <c:pt idx="0">
                  <c:v>Buy</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Graphs!$A$15:$A$16</c:f>
              <c:numCache>
                <c:ptCount val="2"/>
                <c:pt idx="0">
                  <c:v>0</c:v>
                </c:pt>
                <c:pt idx="1">
                  <c:v>57600</c:v>
                </c:pt>
              </c:numCache>
            </c:numRef>
          </c:xVal>
          <c:yVal>
            <c:numRef>
              <c:f>Graphs!$C$15:$C$16</c:f>
              <c:numCache>
                <c:ptCount val="2"/>
                <c:pt idx="0">
                  <c:v>2400</c:v>
                </c:pt>
                <c:pt idx="1">
                  <c:v>117600</c:v>
                </c:pt>
              </c:numCache>
            </c:numRef>
          </c:yVal>
          <c:smooth val="0"/>
        </c:ser>
        <c:ser>
          <c:idx val="2"/>
          <c:order val="2"/>
          <c:tx>
            <c:v>BEP</c:v>
          </c:tx>
          <c:spPr>
            <a:ln w="12700">
              <a:solidFill>
                <a:srgbClr val="8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Graphs!$H$15:$H$16</c:f>
              <c:numCache>
                <c:ptCount val="2"/>
                <c:pt idx="0">
                  <c:v>19200</c:v>
                </c:pt>
                <c:pt idx="1">
                  <c:v>19200</c:v>
                </c:pt>
              </c:numCache>
            </c:numRef>
          </c:xVal>
          <c:yVal>
            <c:numRef>
              <c:f>Graphs!$I$15:$I$16</c:f>
              <c:numCache>
                <c:ptCount val="2"/>
                <c:pt idx="0">
                  <c:v>0</c:v>
                </c:pt>
                <c:pt idx="1">
                  <c:v>40800</c:v>
                </c:pt>
              </c:numCache>
            </c:numRef>
          </c:yVal>
          <c:smooth val="0"/>
        </c:ser>
        <c:axId val="37909425"/>
        <c:axId val="57900422"/>
      </c:scatterChart>
      <c:valAx>
        <c:axId val="37909425"/>
        <c:scaling>
          <c:orientation val="minMax"/>
          <c:max val="70000"/>
          <c:min val="0"/>
        </c:scaling>
        <c:axPos val="b"/>
        <c:title>
          <c:tx>
            <c:rich>
              <a:bodyPr vert="horz" rot="0" anchor="ctr"/>
              <a:lstStyle/>
              <a:p>
                <a:pPr algn="ctr">
                  <a:defRPr/>
                </a:pPr>
                <a:r>
                  <a:rPr lang="en-US" cap="none" sz="1000" b="0" i="0" u="none" baseline="0">
                    <a:solidFill>
                      <a:srgbClr val="000000"/>
                    </a:solidFill>
                    <a:latin typeface="Arial"/>
                    <a:ea typeface="Arial"/>
                    <a:cs typeface="Arial"/>
                  </a:rPr>
                  <a:t>Units (Salads)</a:t>
                </a:r>
              </a:p>
            </c:rich>
          </c:tx>
          <c:layout>
            <c:manualLayout>
              <c:xMode val="factor"/>
              <c:yMode val="factor"/>
              <c:x val="-0.011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7900422"/>
        <c:crosses val="autoZero"/>
        <c:crossBetween val="midCat"/>
        <c:dispUnits/>
      </c:valAx>
      <c:valAx>
        <c:axId val="57900422"/>
        <c:scaling>
          <c:orientation val="minMax"/>
          <c:max val="140000"/>
          <c:min val="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7909425"/>
        <c:crosses val="autoZero"/>
        <c:crossBetween val="midCat"/>
        <c:dispUnits/>
      </c:valAx>
      <c:spPr>
        <a:solidFill>
          <a:srgbClr val="C0C0C0"/>
        </a:solidFill>
        <a:ln w="12700">
          <a:solidFill>
            <a:srgbClr val="808080"/>
          </a:solidFill>
        </a:ln>
      </c:spPr>
    </c:plotArea>
    <c:legend>
      <c:legendPos val="b"/>
      <c:layout>
        <c:manualLayout>
          <c:xMode val="edge"/>
          <c:yMode val="edge"/>
          <c:x val="0.103"/>
          <c:y val="0.9165"/>
          <c:w val="0.71425"/>
          <c:h val="0.057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3.emf" /><Relationship Id="rId3" Type="http://schemas.openxmlformats.org/officeDocument/2006/relationships/image" Target="../media/image12.emf" /><Relationship Id="rId4" Type="http://schemas.openxmlformats.org/officeDocument/2006/relationships/chart" Target="/xl/charts/chart1.xml" /><Relationship Id="rId5" Type="http://schemas.openxmlformats.org/officeDocument/2006/relationships/image" Target="../media/image5.emf" /><Relationship Id="rId6" Type="http://schemas.openxmlformats.org/officeDocument/2006/relationships/image" Target="../media/image1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4.emf" /><Relationship Id="rId3" Type="http://schemas.openxmlformats.org/officeDocument/2006/relationships/image" Target="../media/image10.emf" /><Relationship Id="rId4" Type="http://schemas.openxmlformats.org/officeDocument/2006/relationships/image" Target="../media/image9.emf" /><Relationship Id="rId5" Type="http://schemas.openxmlformats.org/officeDocument/2006/relationships/image" Target="../media/image8.emf" /><Relationship Id="rId6" Type="http://schemas.openxmlformats.org/officeDocument/2006/relationships/image" Target="../media/image7.emf" /><Relationship Id="rId7"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xdr:row>
      <xdr:rowOff>9525</xdr:rowOff>
    </xdr:from>
    <xdr:to>
      <xdr:col>1</xdr:col>
      <xdr:colOff>1066800</xdr:colOff>
      <xdr:row>5</xdr:row>
      <xdr:rowOff>161925</xdr:rowOff>
    </xdr:to>
    <xdr:pic>
      <xdr:nvPicPr>
        <xdr:cNvPr id="1" name="ScrollBar1"/>
        <xdr:cNvPicPr preferRelativeResize="1">
          <a:picLocks noChangeAspect="1"/>
        </xdr:cNvPicPr>
      </xdr:nvPicPr>
      <xdr:blipFill>
        <a:blip r:embed="rId1"/>
        <a:stretch>
          <a:fillRect/>
        </a:stretch>
      </xdr:blipFill>
      <xdr:spPr>
        <a:xfrm>
          <a:off x="1085850" y="857250"/>
          <a:ext cx="1066800" cy="152400"/>
        </a:xfrm>
        <a:prstGeom prst="rect">
          <a:avLst/>
        </a:prstGeom>
        <a:noFill/>
        <a:ln w="9525" cmpd="sng">
          <a:noFill/>
        </a:ln>
      </xdr:spPr>
    </xdr:pic>
    <xdr:clientData fLocksWithSheet="0"/>
  </xdr:twoCellAnchor>
  <xdr:twoCellAnchor editAs="oneCell">
    <xdr:from>
      <xdr:col>1</xdr:col>
      <xdr:colOff>9525</xdr:colOff>
      <xdr:row>11</xdr:row>
      <xdr:rowOff>0</xdr:rowOff>
    </xdr:from>
    <xdr:to>
      <xdr:col>1</xdr:col>
      <xdr:colOff>1057275</xdr:colOff>
      <xdr:row>12</xdr:row>
      <xdr:rowOff>9525</xdr:rowOff>
    </xdr:to>
    <xdr:pic>
      <xdr:nvPicPr>
        <xdr:cNvPr id="2" name="ScrollBar2"/>
        <xdr:cNvPicPr preferRelativeResize="1">
          <a:picLocks noChangeAspect="1"/>
        </xdr:cNvPicPr>
      </xdr:nvPicPr>
      <xdr:blipFill>
        <a:blip r:embed="rId2"/>
        <a:stretch>
          <a:fillRect/>
        </a:stretch>
      </xdr:blipFill>
      <xdr:spPr>
        <a:xfrm>
          <a:off x="1095375" y="1819275"/>
          <a:ext cx="1047750" cy="171450"/>
        </a:xfrm>
        <a:prstGeom prst="rect">
          <a:avLst/>
        </a:prstGeom>
        <a:noFill/>
        <a:ln w="9525" cmpd="sng">
          <a:noFill/>
        </a:ln>
      </xdr:spPr>
    </xdr:pic>
    <xdr:clientData/>
  </xdr:twoCellAnchor>
  <xdr:twoCellAnchor editAs="oneCell">
    <xdr:from>
      <xdr:col>1</xdr:col>
      <xdr:colOff>9525</xdr:colOff>
      <xdr:row>8</xdr:row>
      <xdr:rowOff>0</xdr:rowOff>
    </xdr:from>
    <xdr:to>
      <xdr:col>1</xdr:col>
      <xdr:colOff>1076325</xdr:colOff>
      <xdr:row>9</xdr:row>
      <xdr:rowOff>9525</xdr:rowOff>
    </xdr:to>
    <xdr:pic>
      <xdr:nvPicPr>
        <xdr:cNvPr id="3" name="ScrollBar5"/>
        <xdr:cNvPicPr preferRelativeResize="1">
          <a:picLocks noChangeAspect="1"/>
        </xdr:cNvPicPr>
      </xdr:nvPicPr>
      <xdr:blipFill>
        <a:blip r:embed="rId3"/>
        <a:stretch>
          <a:fillRect/>
        </a:stretch>
      </xdr:blipFill>
      <xdr:spPr>
        <a:xfrm>
          <a:off x="1095375" y="1333500"/>
          <a:ext cx="1066800" cy="171450"/>
        </a:xfrm>
        <a:prstGeom prst="rect">
          <a:avLst/>
        </a:prstGeom>
        <a:noFill/>
        <a:ln w="9525" cmpd="sng">
          <a:noFill/>
        </a:ln>
      </xdr:spPr>
    </xdr:pic>
    <xdr:clientData/>
  </xdr:twoCellAnchor>
  <xdr:twoCellAnchor>
    <xdr:from>
      <xdr:col>2</xdr:col>
      <xdr:colOff>161925</xdr:colOff>
      <xdr:row>0</xdr:row>
      <xdr:rowOff>133350</xdr:rowOff>
    </xdr:from>
    <xdr:to>
      <xdr:col>7</xdr:col>
      <xdr:colOff>19050</xdr:colOff>
      <xdr:row>22</xdr:row>
      <xdr:rowOff>38100</xdr:rowOff>
    </xdr:to>
    <xdr:graphicFrame>
      <xdr:nvGraphicFramePr>
        <xdr:cNvPr id="4" name="Chart 4"/>
        <xdr:cNvGraphicFramePr/>
      </xdr:nvGraphicFramePr>
      <xdr:xfrm>
        <a:off x="2324100" y="133350"/>
        <a:ext cx="4524375" cy="350520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104775</xdr:colOff>
      <xdr:row>1</xdr:row>
      <xdr:rowOff>104775</xdr:rowOff>
    </xdr:from>
    <xdr:to>
      <xdr:col>0</xdr:col>
      <xdr:colOff>857250</xdr:colOff>
      <xdr:row>3</xdr:row>
      <xdr:rowOff>57150</xdr:rowOff>
    </xdr:to>
    <xdr:pic>
      <xdr:nvPicPr>
        <xdr:cNvPr id="5" name="CommandButton1"/>
        <xdr:cNvPicPr preferRelativeResize="1">
          <a:picLocks noChangeAspect="1"/>
        </xdr:cNvPicPr>
      </xdr:nvPicPr>
      <xdr:blipFill>
        <a:blip r:embed="rId5"/>
        <a:stretch>
          <a:fillRect/>
        </a:stretch>
      </xdr:blipFill>
      <xdr:spPr>
        <a:xfrm>
          <a:off x="104775" y="304800"/>
          <a:ext cx="752475" cy="276225"/>
        </a:xfrm>
        <a:prstGeom prst="rect">
          <a:avLst/>
        </a:prstGeom>
        <a:noFill/>
        <a:ln w="9525" cmpd="sng">
          <a:noFill/>
        </a:ln>
      </xdr:spPr>
    </xdr:pic>
    <xdr:clientData/>
  </xdr:twoCellAnchor>
  <xdr:twoCellAnchor editAs="oneCell">
    <xdr:from>
      <xdr:col>1</xdr:col>
      <xdr:colOff>76200</xdr:colOff>
      <xdr:row>1</xdr:row>
      <xdr:rowOff>114300</xdr:rowOff>
    </xdr:from>
    <xdr:to>
      <xdr:col>1</xdr:col>
      <xdr:colOff>828675</xdr:colOff>
      <xdr:row>3</xdr:row>
      <xdr:rowOff>66675</xdr:rowOff>
    </xdr:to>
    <xdr:pic>
      <xdr:nvPicPr>
        <xdr:cNvPr id="6" name="CommandButton2"/>
        <xdr:cNvPicPr preferRelativeResize="1">
          <a:picLocks noChangeAspect="1"/>
        </xdr:cNvPicPr>
      </xdr:nvPicPr>
      <xdr:blipFill>
        <a:blip r:embed="rId6"/>
        <a:stretch>
          <a:fillRect/>
        </a:stretch>
      </xdr:blipFill>
      <xdr:spPr>
        <a:xfrm>
          <a:off x="1162050" y="314325"/>
          <a:ext cx="752475"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1</xdr:row>
      <xdr:rowOff>9525</xdr:rowOff>
    </xdr:from>
    <xdr:to>
      <xdr:col>9</xdr:col>
      <xdr:colOff>142875</xdr:colOff>
      <xdr:row>22</xdr:row>
      <xdr:rowOff>0</xdr:rowOff>
    </xdr:to>
    <xdr:graphicFrame>
      <xdr:nvGraphicFramePr>
        <xdr:cNvPr id="1" name="Chart 1"/>
        <xdr:cNvGraphicFramePr/>
      </xdr:nvGraphicFramePr>
      <xdr:xfrm>
        <a:off x="3067050" y="209550"/>
        <a:ext cx="4152900" cy="339090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0</xdr:colOff>
      <xdr:row>6</xdr:row>
      <xdr:rowOff>0</xdr:rowOff>
    </xdr:from>
    <xdr:to>
      <xdr:col>2</xdr:col>
      <xdr:colOff>0</xdr:colOff>
      <xdr:row>6</xdr:row>
      <xdr:rowOff>152400</xdr:rowOff>
    </xdr:to>
    <xdr:pic>
      <xdr:nvPicPr>
        <xdr:cNvPr id="2" name="ScrollBar1"/>
        <xdr:cNvPicPr preferRelativeResize="1">
          <a:picLocks noChangeAspect="1"/>
        </xdr:cNvPicPr>
      </xdr:nvPicPr>
      <xdr:blipFill>
        <a:blip r:embed="rId2"/>
        <a:stretch>
          <a:fillRect/>
        </a:stretch>
      </xdr:blipFill>
      <xdr:spPr>
        <a:xfrm>
          <a:off x="1314450" y="1009650"/>
          <a:ext cx="819150" cy="152400"/>
        </a:xfrm>
        <a:prstGeom prst="rect">
          <a:avLst/>
        </a:prstGeom>
        <a:noFill/>
        <a:ln w="9525" cmpd="sng">
          <a:noFill/>
        </a:ln>
      </xdr:spPr>
    </xdr:pic>
    <xdr:clientData fLocksWithSheet="0"/>
  </xdr:twoCellAnchor>
  <xdr:twoCellAnchor editAs="oneCell">
    <xdr:from>
      <xdr:col>2</xdr:col>
      <xdr:colOff>9525</xdr:colOff>
      <xdr:row>9</xdr:row>
      <xdr:rowOff>0</xdr:rowOff>
    </xdr:from>
    <xdr:to>
      <xdr:col>2</xdr:col>
      <xdr:colOff>781050</xdr:colOff>
      <xdr:row>10</xdr:row>
      <xdr:rowOff>0</xdr:rowOff>
    </xdr:to>
    <xdr:pic>
      <xdr:nvPicPr>
        <xdr:cNvPr id="3" name="ScrollBar3"/>
        <xdr:cNvPicPr preferRelativeResize="1">
          <a:picLocks noChangeAspect="1"/>
        </xdr:cNvPicPr>
      </xdr:nvPicPr>
      <xdr:blipFill>
        <a:blip r:embed="rId3"/>
        <a:stretch>
          <a:fillRect/>
        </a:stretch>
      </xdr:blipFill>
      <xdr:spPr>
        <a:xfrm>
          <a:off x="2143125" y="1495425"/>
          <a:ext cx="771525" cy="161925"/>
        </a:xfrm>
        <a:prstGeom prst="rect">
          <a:avLst/>
        </a:prstGeom>
        <a:noFill/>
        <a:ln w="9525" cmpd="sng">
          <a:noFill/>
        </a:ln>
      </xdr:spPr>
    </xdr:pic>
    <xdr:clientData/>
  </xdr:twoCellAnchor>
  <xdr:twoCellAnchor editAs="oneCell">
    <xdr:from>
      <xdr:col>2</xdr:col>
      <xdr:colOff>19050</xdr:colOff>
      <xdr:row>6</xdr:row>
      <xdr:rowOff>9525</xdr:rowOff>
    </xdr:from>
    <xdr:to>
      <xdr:col>2</xdr:col>
      <xdr:colOff>800100</xdr:colOff>
      <xdr:row>7</xdr:row>
      <xdr:rowOff>19050</xdr:rowOff>
    </xdr:to>
    <xdr:pic>
      <xdr:nvPicPr>
        <xdr:cNvPr id="4" name="ScrollBar4"/>
        <xdr:cNvPicPr preferRelativeResize="1">
          <a:picLocks noChangeAspect="1"/>
        </xdr:cNvPicPr>
      </xdr:nvPicPr>
      <xdr:blipFill>
        <a:blip r:embed="rId4"/>
        <a:stretch>
          <a:fillRect/>
        </a:stretch>
      </xdr:blipFill>
      <xdr:spPr>
        <a:xfrm>
          <a:off x="2152650" y="1019175"/>
          <a:ext cx="781050" cy="171450"/>
        </a:xfrm>
        <a:prstGeom prst="rect">
          <a:avLst/>
        </a:prstGeom>
        <a:noFill/>
        <a:ln w="9525" cmpd="sng">
          <a:noFill/>
        </a:ln>
      </xdr:spPr>
    </xdr:pic>
    <xdr:clientData/>
  </xdr:twoCellAnchor>
  <xdr:twoCellAnchor editAs="oneCell">
    <xdr:from>
      <xdr:col>1</xdr:col>
      <xdr:colOff>9525</xdr:colOff>
      <xdr:row>9</xdr:row>
      <xdr:rowOff>0</xdr:rowOff>
    </xdr:from>
    <xdr:to>
      <xdr:col>1</xdr:col>
      <xdr:colOff>809625</xdr:colOff>
      <xdr:row>10</xdr:row>
      <xdr:rowOff>0</xdr:rowOff>
    </xdr:to>
    <xdr:pic>
      <xdr:nvPicPr>
        <xdr:cNvPr id="5" name="ScrollBar5"/>
        <xdr:cNvPicPr preferRelativeResize="1">
          <a:picLocks noChangeAspect="1"/>
        </xdr:cNvPicPr>
      </xdr:nvPicPr>
      <xdr:blipFill>
        <a:blip r:embed="rId5"/>
        <a:stretch>
          <a:fillRect/>
        </a:stretch>
      </xdr:blipFill>
      <xdr:spPr>
        <a:xfrm>
          <a:off x="1323975" y="1495425"/>
          <a:ext cx="800100" cy="161925"/>
        </a:xfrm>
        <a:prstGeom prst="rect">
          <a:avLst/>
        </a:prstGeom>
        <a:noFill/>
        <a:ln w="9525" cmpd="sng">
          <a:noFill/>
        </a:ln>
      </xdr:spPr>
    </xdr:pic>
    <xdr:clientData/>
  </xdr:twoCellAnchor>
  <xdr:twoCellAnchor editAs="oneCell">
    <xdr:from>
      <xdr:col>0</xdr:col>
      <xdr:colOff>85725</xdr:colOff>
      <xdr:row>1</xdr:row>
      <xdr:rowOff>85725</xdr:rowOff>
    </xdr:from>
    <xdr:to>
      <xdr:col>0</xdr:col>
      <xdr:colOff>838200</xdr:colOff>
      <xdr:row>3</xdr:row>
      <xdr:rowOff>38100</xdr:rowOff>
    </xdr:to>
    <xdr:pic>
      <xdr:nvPicPr>
        <xdr:cNvPr id="6" name="CommandButton1"/>
        <xdr:cNvPicPr preferRelativeResize="1">
          <a:picLocks noChangeAspect="1"/>
        </xdr:cNvPicPr>
      </xdr:nvPicPr>
      <xdr:blipFill>
        <a:blip r:embed="rId6"/>
        <a:stretch>
          <a:fillRect/>
        </a:stretch>
      </xdr:blipFill>
      <xdr:spPr>
        <a:xfrm>
          <a:off x="85725" y="285750"/>
          <a:ext cx="752475" cy="276225"/>
        </a:xfrm>
        <a:prstGeom prst="rect">
          <a:avLst/>
        </a:prstGeom>
        <a:noFill/>
        <a:ln w="9525" cmpd="sng">
          <a:noFill/>
        </a:ln>
      </xdr:spPr>
    </xdr:pic>
    <xdr:clientData/>
  </xdr:twoCellAnchor>
  <xdr:twoCellAnchor editAs="oneCell">
    <xdr:from>
      <xdr:col>0</xdr:col>
      <xdr:colOff>971550</xdr:colOff>
      <xdr:row>1</xdr:row>
      <xdr:rowOff>85725</xdr:rowOff>
    </xdr:from>
    <xdr:to>
      <xdr:col>1</xdr:col>
      <xdr:colOff>409575</xdr:colOff>
      <xdr:row>3</xdr:row>
      <xdr:rowOff>38100</xdr:rowOff>
    </xdr:to>
    <xdr:pic>
      <xdr:nvPicPr>
        <xdr:cNvPr id="7" name="CommandButton2"/>
        <xdr:cNvPicPr preferRelativeResize="1">
          <a:picLocks noChangeAspect="1"/>
        </xdr:cNvPicPr>
      </xdr:nvPicPr>
      <xdr:blipFill>
        <a:blip r:embed="rId7"/>
        <a:stretch>
          <a:fillRect/>
        </a:stretch>
      </xdr:blipFill>
      <xdr:spPr>
        <a:xfrm>
          <a:off x="971550" y="285750"/>
          <a:ext cx="752475"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6</xdr:row>
      <xdr:rowOff>0</xdr:rowOff>
    </xdr:from>
    <xdr:ext cx="142875" cy="142875"/>
    <xdr:sp>
      <xdr:nvSpPr>
        <xdr:cNvPr id="1" name="Oval 1"/>
        <xdr:cNvSpPr>
          <a:spLocks/>
        </xdr:cNvSpPr>
      </xdr:nvSpPr>
      <xdr:spPr>
        <a:xfrm>
          <a:off x="2286000" y="1047750"/>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6</xdr:row>
      <xdr:rowOff>76200</xdr:rowOff>
    </xdr:from>
    <xdr:to>
      <xdr:col>5</xdr:col>
      <xdr:colOff>0</xdr:colOff>
      <xdr:row>6</xdr:row>
      <xdr:rowOff>76200</xdr:rowOff>
    </xdr:to>
    <xdr:sp>
      <xdr:nvSpPr>
        <xdr:cNvPr id="2" name="Line 2"/>
        <xdr:cNvSpPr>
          <a:spLocks/>
        </xdr:cNvSpPr>
      </xdr:nvSpPr>
      <xdr:spPr>
        <a:xfrm>
          <a:off x="1038225" y="1123950"/>
          <a:ext cx="1247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6</xdr:row>
      <xdr:rowOff>76200</xdr:rowOff>
    </xdr:from>
    <xdr:to>
      <xdr:col>3</xdr:col>
      <xdr:colOff>0</xdr:colOff>
      <xdr:row>13</xdr:row>
      <xdr:rowOff>76200</xdr:rowOff>
    </xdr:to>
    <xdr:sp>
      <xdr:nvSpPr>
        <xdr:cNvPr id="3" name="Line 3"/>
        <xdr:cNvSpPr>
          <a:spLocks/>
        </xdr:cNvSpPr>
      </xdr:nvSpPr>
      <xdr:spPr>
        <a:xfrm flipV="1">
          <a:off x="781050" y="1123950"/>
          <a:ext cx="257175" cy="1133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0</xdr:colOff>
      <xdr:row>23</xdr:row>
      <xdr:rowOff>0</xdr:rowOff>
    </xdr:from>
    <xdr:ext cx="142875" cy="142875"/>
    <xdr:sp>
      <xdr:nvSpPr>
        <xdr:cNvPr id="4" name="Oval 4"/>
        <xdr:cNvSpPr>
          <a:spLocks/>
        </xdr:cNvSpPr>
      </xdr:nvSpPr>
      <xdr:spPr>
        <a:xfrm>
          <a:off x="2286000" y="38004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23</xdr:row>
      <xdr:rowOff>76200</xdr:rowOff>
    </xdr:from>
    <xdr:to>
      <xdr:col>5</xdr:col>
      <xdr:colOff>0</xdr:colOff>
      <xdr:row>23</xdr:row>
      <xdr:rowOff>76200</xdr:rowOff>
    </xdr:to>
    <xdr:sp>
      <xdr:nvSpPr>
        <xdr:cNvPr id="5" name="Line 5"/>
        <xdr:cNvSpPr>
          <a:spLocks/>
        </xdr:cNvSpPr>
      </xdr:nvSpPr>
      <xdr:spPr>
        <a:xfrm>
          <a:off x="1038225" y="3876675"/>
          <a:ext cx="1247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13</xdr:row>
      <xdr:rowOff>76200</xdr:rowOff>
    </xdr:from>
    <xdr:to>
      <xdr:col>3</xdr:col>
      <xdr:colOff>0</xdr:colOff>
      <xdr:row>23</xdr:row>
      <xdr:rowOff>76200</xdr:rowOff>
    </xdr:to>
    <xdr:sp>
      <xdr:nvSpPr>
        <xdr:cNvPr id="6" name="Line 6"/>
        <xdr:cNvSpPr>
          <a:spLocks/>
        </xdr:cNvSpPr>
      </xdr:nvSpPr>
      <xdr:spPr>
        <a:xfrm>
          <a:off x="781050" y="2257425"/>
          <a:ext cx="257175" cy="1619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0</xdr:colOff>
      <xdr:row>4</xdr:row>
      <xdr:rowOff>0</xdr:rowOff>
    </xdr:from>
    <xdr:ext cx="0" cy="142875"/>
    <xdr:sp>
      <xdr:nvSpPr>
        <xdr:cNvPr id="7" name="Line 7"/>
        <xdr:cNvSpPr>
          <a:spLocks/>
        </xdr:cNvSpPr>
      </xdr:nvSpPr>
      <xdr:spPr>
        <a:xfrm>
          <a:off x="3933825" y="72390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9</xdr:col>
      <xdr:colOff>142875</xdr:colOff>
      <xdr:row>4</xdr:row>
      <xdr:rowOff>76200</xdr:rowOff>
    </xdr:from>
    <xdr:to>
      <xdr:col>17</xdr:col>
      <xdr:colOff>0</xdr:colOff>
      <xdr:row>4</xdr:row>
      <xdr:rowOff>76200</xdr:rowOff>
    </xdr:to>
    <xdr:sp>
      <xdr:nvSpPr>
        <xdr:cNvPr id="8" name="Line 8"/>
        <xdr:cNvSpPr>
          <a:spLocks/>
        </xdr:cNvSpPr>
      </xdr:nvSpPr>
      <xdr:spPr>
        <a:xfrm>
          <a:off x="4076700" y="800100"/>
          <a:ext cx="3124200" cy="0"/>
        </a:xfrm>
        <a:prstGeom prst="line">
          <a:avLst/>
        </a:prstGeom>
        <a:noFill/>
        <a:ln w="1"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76200</xdr:rowOff>
    </xdr:from>
    <xdr:to>
      <xdr:col>9</xdr:col>
      <xdr:colOff>0</xdr:colOff>
      <xdr:row>4</xdr:row>
      <xdr:rowOff>76200</xdr:rowOff>
    </xdr:to>
    <xdr:sp>
      <xdr:nvSpPr>
        <xdr:cNvPr id="9" name="Line 9"/>
        <xdr:cNvSpPr>
          <a:spLocks/>
        </xdr:cNvSpPr>
      </xdr:nvSpPr>
      <xdr:spPr>
        <a:xfrm>
          <a:off x="2686050" y="800100"/>
          <a:ext cx="1247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4</xdr:row>
      <xdr:rowOff>76200</xdr:rowOff>
    </xdr:from>
    <xdr:to>
      <xdr:col>7</xdr:col>
      <xdr:colOff>0</xdr:colOff>
      <xdr:row>6</xdr:row>
      <xdr:rowOff>76200</xdr:rowOff>
    </xdr:to>
    <xdr:sp>
      <xdr:nvSpPr>
        <xdr:cNvPr id="10" name="Line 10"/>
        <xdr:cNvSpPr>
          <a:spLocks/>
        </xdr:cNvSpPr>
      </xdr:nvSpPr>
      <xdr:spPr>
        <a:xfrm flipV="1">
          <a:off x="2428875" y="800100"/>
          <a:ext cx="2571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0</xdr:colOff>
      <xdr:row>10</xdr:row>
      <xdr:rowOff>0</xdr:rowOff>
    </xdr:from>
    <xdr:ext cx="142875" cy="142875"/>
    <xdr:sp>
      <xdr:nvSpPr>
        <xdr:cNvPr id="11" name="Rectangle 11"/>
        <xdr:cNvSpPr>
          <a:spLocks/>
        </xdr:cNvSpPr>
      </xdr:nvSpPr>
      <xdr:spPr>
        <a:xfrm>
          <a:off x="3933825" y="1695450"/>
          <a:ext cx="14287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7</xdr:col>
      <xdr:colOff>0</xdr:colOff>
      <xdr:row>10</xdr:row>
      <xdr:rowOff>76200</xdr:rowOff>
    </xdr:from>
    <xdr:to>
      <xdr:col>9</xdr:col>
      <xdr:colOff>0</xdr:colOff>
      <xdr:row>10</xdr:row>
      <xdr:rowOff>76200</xdr:rowOff>
    </xdr:to>
    <xdr:sp>
      <xdr:nvSpPr>
        <xdr:cNvPr id="12" name="Line 12"/>
        <xdr:cNvSpPr>
          <a:spLocks/>
        </xdr:cNvSpPr>
      </xdr:nvSpPr>
      <xdr:spPr>
        <a:xfrm>
          <a:off x="2686050" y="1771650"/>
          <a:ext cx="1247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6</xdr:row>
      <xdr:rowOff>76200</xdr:rowOff>
    </xdr:from>
    <xdr:to>
      <xdr:col>7</xdr:col>
      <xdr:colOff>0</xdr:colOff>
      <xdr:row>10</xdr:row>
      <xdr:rowOff>76200</xdr:rowOff>
    </xdr:to>
    <xdr:sp>
      <xdr:nvSpPr>
        <xdr:cNvPr id="13" name="Line 13"/>
        <xdr:cNvSpPr>
          <a:spLocks/>
        </xdr:cNvSpPr>
      </xdr:nvSpPr>
      <xdr:spPr>
        <a:xfrm>
          <a:off x="2428875" y="1123950"/>
          <a:ext cx="2571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0</xdr:colOff>
      <xdr:row>18</xdr:row>
      <xdr:rowOff>0</xdr:rowOff>
    </xdr:from>
    <xdr:ext cx="142875" cy="142875"/>
    <xdr:sp>
      <xdr:nvSpPr>
        <xdr:cNvPr id="14" name="Rectangle 14"/>
        <xdr:cNvSpPr>
          <a:spLocks/>
        </xdr:cNvSpPr>
      </xdr:nvSpPr>
      <xdr:spPr>
        <a:xfrm>
          <a:off x="3933825" y="2990850"/>
          <a:ext cx="14287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7</xdr:col>
      <xdr:colOff>0</xdr:colOff>
      <xdr:row>18</xdr:row>
      <xdr:rowOff>76200</xdr:rowOff>
    </xdr:from>
    <xdr:to>
      <xdr:col>9</xdr:col>
      <xdr:colOff>0</xdr:colOff>
      <xdr:row>18</xdr:row>
      <xdr:rowOff>76200</xdr:rowOff>
    </xdr:to>
    <xdr:sp>
      <xdr:nvSpPr>
        <xdr:cNvPr id="15" name="Line 15"/>
        <xdr:cNvSpPr>
          <a:spLocks/>
        </xdr:cNvSpPr>
      </xdr:nvSpPr>
      <xdr:spPr>
        <a:xfrm>
          <a:off x="2686050" y="3067050"/>
          <a:ext cx="1247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18</xdr:row>
      <xdr:rowOff>76200</xdr:rowOff>
    </xdr:from>
    <xdr:to>
      <xdr:col>7</xdr:col>
      <xdr:colOff>0</xdr:colOff>
      <xdr:row>23</xdr:row>
      <xdr:rowOff>76200</xdr:rowOff>
    </xdr:to>
    <xdr:sp>
      <xdr:nvSpPr>
        <xdr:cNvPr id="16" name="Line 16"/>
        <xdr:cNvSpPr>
          <a:spLocks/>
        </xdr:cNvSpPr>
      </xdr:nvSpPr>
      <xdr:spPr>
        <a:xfrm flipV="1">
          <a:off x="2428875" y="3067050"/>
          <a:ext cx="257175"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0</xdr:colOff>
      <xdr:row>26</xdr:row>
      <xdr:rowOff>0</xdr:rowOff>
    </xdr:from>
    <xdr:ext cx="0" cy="142875"/>
    <xdr:sp>
      <xdr:nvSpPr>
        <xdr:cNvPr id="17" name="Line 17"/>
        <xdr:cNvSpPr>
          <a:spLocks/>
        </xdr:cNvSpPr>
      </xdr:nvSpPr>
      <xdr:spPr>
        <a:xfrm>
          <a:off x="3933825" y="428625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9</xdr:col>
      <xdr:colOff>142875</xdr:colOff>
      <xdr:row>26</xdr:row>
      <xdr:rowOff>76200</xdr:rowOff>
    </xdr:from>
    <xdr:to>
      <xdr:col>17</xdr:col>
      <xdr:colOff>0</xdr:colOff>
      <xdr:row>26</xdr:row>
      <xdr:rowOff>76200</xdr:rowOff>
    </xdr:to>
    <xdr:sp>
      <xdr:nvSpPr>
        <xdr:cNvPr id="18" name="Line 18"/>
        <xdr:cNvSpPr>
          <a:spLocks/>
        </xdr:cNvSpPr>
      </xdr:nvSpPr>
      <xdr:spPr>
        <a:xfrm>
          <a:off x="4076700" y="4362450"/>
          <a:ext cx="3124200" cy="0"/>
        </a:xfrm>
        <a:prstGeom prst="line">
          <a:avLst/>
        </a:prstGeom>
        <a:noFill/>
        <a:ln w="1"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26</xdr:row>
      <xdr:rowOff>76200</xdr:rowOff>
    </xdr:from>
    <xdr:to>
      <xdr:col>9</xdr:col>
      <xdr:colOff>0</xdr:colOff>
      <xdr:row>26</xdr:row>
      <xdr:rowOff>76200</xdr:rowOff>
    </xdr:to>
    <xdr:sp>
      <xdr:nvSpPr>
        <xdr:cNvPr id="19" name="Line 19"/>
        <xdr:cNvSpPr>
          <a:spLocks/>
        </xdr:cNvSpPr>
      </xdr:nvSpPr>
      <xdr:spPr>
        <a:xfrm>
          <a:off x="2686050" y="4362450"/>
          <a:ext cx="1247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23</xdr:row>
      <xdr:rowOff>76200</xdr:rowOff>
    </xdr:from>
    <xdr:to>
      <xdr:col>7</xdr:col>
      <xdr:colOff>0</xdr:colOff>
      <xdr:row>26</xdr:row>
      <xdr:rowOff>76200</xdr:rowOff>
    </xdr:to>
    <xdr:sp>
      <xdr:nvSpPr>
        <xdr:cNvPr id="20" name="Line 20"/>
        <xdr:cNvSpPr>
          <a:spLocks/>
        </xdr:cNvSpPr>
      </xdr:nvSpPr>
      <xdr:spPr>
        <a:xfrm>
          <a:off x="2428875" y="3876675"/>
          <a:ext cx="25717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13</xdr:col>
      <xdr:colOff>0</xdr:colOff>
      <xdr:row>8</xdr:row>
      <xdr:rowOff>0</xdr:rowOff>
    </xdr:from>
    <xdr:ext cx="0" cy="142875"/>
    <xdr:sp>
      <xdr:nvSpPr>
        <xdr:cNvPr id="21" name="Line 21"/>
        <xdr:cNvSpPr>
          <a:spLocks/>
        </xdr:cNvSpPr>
      </xdr:nvSpPr>
      <xdr:spPr>
        <a:xfrm>
          <a:off x="5581650" y="137160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13</xdr:col>
      <xdr:colOff>142875</xdr:colOff>
      <xdr:row>8</xdr:row>
      <xdr:rowOff>76200</xdr:rowOff>
    </xdr:from>
    <xdr:to>
      <xdr:col>17</xdr:col>
      <xdr:colOff>0</xdr:colOff>
      <xdr:row>8</xdr:row>
      <xdr:rowOff>76200</xdr:rowOff>
    </xdr:to>
    <xdr:sp>
      <xdr:nvSpPr>
        <xdr:cNvPr id="22" name="Line 22"/>
        <xdr:cNvSpPr>
          <a:spLocks/>
        </xdr:cNvSpPr>
      </xdr:nvSpPr>
      <xdr:spPr>
        <a:xfrm>
          <a:off x="5724525" y="1447800"/>
          <a:ext cx="1476375" cy="0"/>
        </a:xfrm>
        <a:prstGeom prst="line">
          <a:avLst/>
        </a:prstGeom>
        <a:noFill/>
        <a:ln w="1"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8</xdr:row>
      <xdr:rowOff>76200</xdr:rowOff>
    </xdr:from>
    <xdr:to>
      <xdr:col>13</xdr:col>
      <xdr:colOff>0</xdr:colOff>
      <xdr:row>8</xdr:row>
      <xdr:rowOff>76200</xdr:rowOff>
    </xdr:to>
    <xdr:sp>
      <xdr:nvSpPr>
        <xdr:cNvPr id="23" name="Line 23"/>
        <xdr:cNvSpPr>
          <a:spLocks/>
        </xdr:cNvSpPr>
      </xdr:nvSpPr>
      <xdr:spPr>
        <a:xfrm>
          <a:off x="4333875" y="1447800"/>
          <a:ext cx="1247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142875</xdr:colOff>
      <xdr:row>8</xdr:row>
      <xdr:rowOff>76200</xdr:rowOff>
    </xdr:from>
    <xdr:to>
      <xdr:col>11</xdr:col>
      <xdr:colOff>0</xdr:colOff>
      <xdr:row>10</xdr:row>
      <xdr:rowOff>76200</xdr:rowOff>
    </xdr:to>
    <xdr:sp>
      <xdr:nvSpPr>
        <xdr:cNvPr id="24" name="Line 24"/>
        <xdr:cNvSpPr>
          <a:spLocks/>
        </xdr:cNvSpPr>
      </xdr:nvSpPr>
      <xdr:spPr>
        <a:xfrm flipV="1">
          <a:off x="4076700" y="1447800"/>
          <a:ext cx="2571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13</xdr:col>
      <xdr:colOff>0</xdr:colOff>
      <xdr:row>12</xdr:row>
      <xdr:rowOff>0</xdr:rowOff>
    </xdr:from>
    <xdr:ext cx="0" cy="142875"/>
    <xdr:sp>
      <xdr:nvSpPr>
        <xdr:cNvPr id="25" name="Line 25"/>
        <xdr:cNvSpPr>
          <a:spLocks/>
        </xdr:cNvSpPr>
      </xdr:nvSpPr>
      <xdr:spPr>
        <a:xfrm>
          <a:off x="5581650" y="201930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13</xdr:col>
      <xdr:colOff>142875</xdr:colOff>
      <xdr:row>12</xdr:row>
      <xdr:rowOff>76200</xdr:rowOff>
    </xdr:from>
    <xdr:to>
      <xdr:col>17</xdr:col>
      <xdr:colOff>0</xdr:colOff>
      <xdr:row>12</xdr:row>
      <xdr:rowOff>76200</xdr:rowOff>
    </xdr:to>
    <xdr:sp>
      <xdr:nvSpPr>
        <xdr:cNvPr id="26" name="Line 26"/>
        <xdr:cNvSpPr>
          <a:spLocks/>
        </xdr:cNvSpPr>
      </xdr:nvSpPr>
      <xdr:spPr>
        <a:xfrm>
          <a:off x="5724525" y="2095500"/>
          <a:ext cx="1476375" cy="0"/>
        </a:xfrm>
        <a:prstGeom prst="line">
          <a:avLst/>
        </a:prstGeom>
        <a:noFill/>
        <a:ln w="1"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12</xdr:row>
      <xdr:rowOff>76200</xdr:rowOff>
    </xdr:from>
    <xdr:to>
      <xdr:col>13</xdr:col>
      <xdr:colOff>0</xdr:colOff>
      <xdr:row>12</xdr:row>
      <xdr:rowOff>76200</xdr:rowOff>
    </xdr:to>
    <xdr:sp>
      <xdr:nvSpPr>
        <xdr:cNvPr id="27" name="Line 27"/>
        <xdr:cNvSpPr>
          <a:spLocks/>
        </xdr:cNvSpPr>
      </xdr:nvSpPr>
      <xdr:spPr>
        <a:xfrm>
          <a:off x="4333875" y="2095500"/>
          <a:ext cx="1247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142875</xdr:colOff>
      <xdr:row>10</xdr:row>
      <xdr:rowOff>76200</xdr:rowOff>
    </xdr:from>
    <xdr:to>
      <xdr:col>11</xdr:col>
      <xdr:colOff>0</xdr:colOff>
      <xdr:row>12</xdr:row>
      <xdr:rowOff>76200</xdr:rowOff>
    </xdr:to>
    <xdr:sp>
      <xdr:nvSpPr>
        <xdr:cNvPr id="28" name="Line 28"/>
        <xdr:cNvSpPr>
          <a:spLocks/>
        </xdr:cNvSpPr>
      </xdr:nvSpPr>
      <xdr:spPr>
        <a:xfrm>
          <a:off x="4076700" y="1771650"/>
          <a:ext cx="2571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13</xdr:col>
      <xdr:colOff>0</xdr:colOff>
      <xdr:row>15</xdr:row>
      <xdr:rowOff>0</xdr:rowOff>
    </xdr:from>
    <xdr:ext cx="0" cy="142875"/>
    <xdr:sp>
      <xdr:nvSpPr>
        <xdr:cNvPr id="29" name="Line 29"/>
        <xdr:cNvSpPr>
          <a:spLocks/>
        </xdr:cNvSpPr>
      </xdr:nvSpPr>
      <xdr:spPr>
        <a:xfrm>
          <a:off x="5581650" y="2505075"/>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13</xdr:col>
      <xdr:colOff>142875</xdr:colOff>
      <xdr:row>15</xdr:row>
      <xdr:rowOff>76200</xdr:rowOff>
    </xdr:from>
    <xdr:to>
      <xdr:col>17</xdr:col>
      <xdr:colOff>0</xdr:colOff>
      <xdr:row>15</xdr:row>
      <xdr:rowOff>76200</xdr:rowOff>
    </xdr:to>
    <xdr:sp>
      <xdr:nvSpPr>
        <xdr:cNvPr id="30" name="Line 30"/>
        <xdr:cNvSpPr>
          <a:spLocks/>
        </xdr:cNvSpPr>
      </xdr:nvSpPr>
      <xdr:spPr>
        <a:xfrm>
          <a:off x="5724525" y="2581275"/>
          <a:ext cx="1476375" cy="0"/>
        </a:xfrm>
        <a:prstGeom prst="line">
          <a:avLst/>
        </a:prstGeom>
        <a:noFill/>
        <a:ln w="1"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76200</xdr:rowOff>
    </xdr:from>
    <xdr:to>
      <xdr:col>13</xdr:col>
      <xdr:colOff>0</xdr:colOff>
      <xdr:row>15</xdr:row>
      <xdr:rowOff>76200</xdr:rowOff>
    </xdr:to>
    <xdr:sp>
      <xdr:nvSpPr>
        <xdr:cNvPr id="31" name="Line 31"/>
        <xdr:cNvSpPr>
          <a:spLocks/>
        </xdr:cNvSpPr>
      </xdr:nvSpPr>
      <xdr:spPr>
        <a:xfrm>
          <a:off x="4333875" y="2581275"/>
          <a:ext cx="1247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142875</xdr:colOff>
      <xdr:row>15</xdr:row>
      <xdr:rowOff>76200</xdr:rowOff>
    </xdr:from>
    <xdr:to>
      <xdr:col>11</xdr:col>
      <xdr:colOff>0</xdr:colOff>
      <xdr:row>18</xdr:row>
      <xdr:rowOff>76200</xdr:rowOff>
    </xdr:to>
    <xdr:sp>
      <xdr:nvSpPr>
        <xdr:cNvPr id="32" name="Line 32"/>
        <xdr:cNvSpPr>
          <a:spLocks/>
        </xdr:cNvSpPr>
      </xdr:nvSpPr>
      <xdr:spPr>
        <a:xfrm flipV="1">
          <a:off x="4076700" y="2581275"/>
          <a:ext cx="25717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13</xdr:col>
      <xdr:colOff>0</xdr:colOff>
      <xdr:row>21</xdr:row>
      <xdr:rowOff>0</xdr:rowOff>
    </xdr:from>
    <xdr:ext cx="142875" cy="142875"/>
    <xdr:sp>
      <xdr:nvSpPr>
        <xdr:cNvPr id="33" name="Oval 33"/>
        <xdr:cNvSpPr>
          <a:spLocks/>
        </xdr:cNvSpPr>
      </xdr:nvSpPr>
      <xdr:spPr>
        <a:xfrm>
          <a:off x="5581650" y="34766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11</xdr:col>
      <xdr:colOff>0</xdr:colOff>
      <xdr:row>21</xdr:row>
      <xdr:rowOff>76200</xdr:rowOff>
    </xdr:from>
    <xdr:to>
      <xdr:col>13</xdr:col>
      <xdr:colOff>0</xdr:colOff>
      <xdr:row>21</xdr:row>
      <xdr:rowOff>76200</xdr:rowOff>
    </xdr:to>
    <xdr:sp>
      <xdr:nvSpPr>
        <xdr:cNvPr id="34" name="Line 34"/>
        <xdr:cNvSpPr>
          <a:spLocks/>
        </xdr:cNvSpPr>
      </xdr:nvSpPr>
      <xdr:spPr>
        <a:xfrm>
          <a:off x="4333875" y="3552825"/>
          <a:ext cx="1247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142875</xdr:colOff>
      <xdr:row>18</xdr:row>
      <xdr:rowOff>76200</xdr:rowOff>
    </xdr:from>
    <xdr:to>
      <xdr:col>11</xdr:col>
      <xdr:colOff>0</xdr:colOff>
      <xdr:row>21</xdr:row>
      <xdr:rowOff>76200</xdr:rowOff>
    </xdr:to>
    <xdr:sp>
      <xdr:nvSpPr>
        <xdr:cNvPr id="35" name="Line 35"/>
        <xdr:cNvSpPr>
          <a:spLocks/>
        </xdr:cNvSpPr>
      </xdr:nvSpPr>
      <xdr:spPr>
        <a:xfrm>
          <a:off x="4076700" y="3067050"/>
          <a:ext cx="25717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17</xdr:col>
      <xdr:colOff>0</xdr:colOff>
      <xdr:row>20</xdr:row>
      <xdr:rowOff>0</xdr:rowOff>
    </xdr:from>
    <xdr:ext cx="0" cy="142875"/>
    <xdr:sp>
      <xdr:nvSpPr>
        <xdr:cNvPr id="36" name="Line 36"/>
        <xdr:cNvSpPr>
          <a:spLocks/>
        </xdr:cNvSpPr>
      </xdr:nvSpPr>
      <xdr:spPr>
        <a:xfrm>
          <a:off x="7200900" y="331470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15</xdr:col>
      <xdr:colOff>0</xdr:colOff>
      <xdr:row>20</xdr:row>
      <xdr:rowOff>76200</xdr:rowOff>
    </xdr:from>
    <xdr:to>
      <xdr:col>17</xdr:col>
      <xdr:colOff>0</xdr:colOff>
      <xdr:row>20</xdr:row>
      <xdr:rowOff>76200</xdr:rowOff>
    </xdr:to>
    <xdr:sp>
      <xdr:nvSpPr>
        <xdr:cNvPr id="37" name="Line 37"/>
        <xdr:cNvSpPr>
          <a:spLocks/>
        </xdr:cNvSpPr>
      </xdr:nvSpPr>
      <xdr:spPr>
        <a:xfrm>
          <a:off x="5981700" y="3390900"/>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142875</xdr:colOff>
      <xdr:row>20</xdr:row>
      <xdr:rowOff>76200</xdr:rowOff>
    </xdr:from>
    <xdr:to>
      <xdr:col>15</xdr:col>
      <xdr:colOff>0</xdr:colOff>
      <xdr:row>21</xdr:row>
      <xdr:rowOff>76200</xdr:rowOff>
    </xdr:to>
    <xdr:sp>
      <xdr:nvSpPr>
        <xdr:cNvPr id="38" name="Line 38"/>
        <xdr:cNvSpPr>
          <a:spLocks/>
        </xdr:cNvSpPr>
      </xdr:nvSpPr>
      <xdr:spPr>
        <a:xfrm flipV="1">
          <a:off x="5724525" y="3390900"/>
          <a:ext cx="257175"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17</xdr:col>
      <xdr:colOff>0</xdr:colOff>
      <xdr:row>24</xdr:row>
      <xdr:rowOff>0</xdr:rowOff>
    </xdr:from>
    <xdr:ext cx="0" cy="142875"/>
    <xdr:sp>
      <xdr:nvSpPr>
        <xdr:cNvPr id="39" name="Line 39"/>
        <xdr:cNvSpPr>
          <a:spLocks/>
        </xdr:cNvSpPr>
      </xdr:nvSpPr>
      <xdr:spPr>
        <a:xfrm>
          <a:off x="7200900" y="396240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15</xdr:col>
      <xdr:colOff>0</xdr:colOff>
      <xdr:row>24</xdr:row>
      <xdr:rowOff>76200</xdr:rowOff>
    </xdr:from>
    <xdr:to>
      <xdr:col>17</xdr:col>
      <xdr:colOff>0</xdr:colOff>
      <xdr:row>24</xdr:row>
      <xdr:rowOff>76200</xdr:rowOff>
    </xdr:to>
    <xdr:sp>
      <xdr:nvSpPr>
        <xdr:cNvPr id="40" name="Line 40"/>
        <xdr:cNvSpPr>
          <a:spLocks/>
        </xdr:cNvSpPr>
      </xdr:nvSpPr>
      <xdr:spPr>
        <a:xfrm>
          <a:off x="5981700" y="4038600"/>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142875</xdr:colOff>
      <xdr:row>21</xdr:row>
      <xdr:rowOff>76200</xdr:rowOff>
    </xdr:from>
    <xdr:to>
      <xdr:col>15</xdr:col>
      <xdr:colOff>0</xdr:colOff>
      <xdr:row>24</xdr:row>
      <xdr:rowOff>76200</xdr:rowOff>
    </xdr:to>
    <xdr:sp>
      <xdr:nvSpPr>
        <xdr:cNvPr id="41" name="Line 41"/>
        <xdr:cNvSpPr>
          <a:spLocks/>
        </xdr:cNvSpPr>
      </xdr:nvSpPr>
      <xdr:spPr>
        <a:xfrm>
          <a:off x="5724525" y="3552825"/>
          <a:ext cx="25717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0</xdr:colOff>
      <xdr:row>13</xdr:row>
      <xdr:rowOff>0</xdr:rowOff>
    </xdr:from>
    <xdr:ext cx="142875" cy="142875"/>
    <xdr:sp>
      <xdr:nvSpPr>
        <xdr:cNvPr id="42" name="Rectangle 42"/>
        <xdr:cNvSpPr>
          <a:spLocks/>
        </xdr:cNvSpPr>
      </xdr:nvSpPr>
      <xdr:spPr>
        <a:xfrm>
          <a:off x="638175" y="2181225"/>
          <a:ext cx="14287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13</xdr:row>
      <xdr:rowOff>76200</xdr:rowOff>
    </xdr:from>
    <xdr:to>
      <xdr:col>1</xdr:col>
      <xdr:colOff>0</xdr:colOff>
      <xdr:row>13</xdr:row>
      <xdr:rowOff>76200</xdr:rowOff>
    </xdr:to>
    <xdr:sp>
      <xdr:nvSpPr>
        <xdr:cNvPr id="43" name="Line 43"/>
        <xdr:cNvSpPr>
          <a:spLocks/>
        </xdr:cNvSpPr>
      </xdr:nvSpPr>
      <xdr:spPr>
        <a:xfrm>
          <a:off x="0" y="2257425"/>
          <a:ext cx="638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171450</xdr:colOff>
      <xdr:row>1</xdr:row>
      <xdr:rowOff>47625</xdr:rowOff>
    </xdr:from>
    <xdr:to>
      <xdr:col>2</xdr:col>
      <xdr:colOff>161925</xdr:colOff>
      <xdr:row>2</xdr:row>
      <xdr:rowOff>133350</xdr:rowOff>
    </xdr:to>
    <xdr:pic>
      <xdr:nvPicPr>
        <xdr:cNvPr id="44" name="CommandButton1"/>
        <xdr:cNvPicPr preferRelativeResize="1">
          <a:picLocks noChangeAspect="1"/>
        </xdr:cNvPicPr>
      </xdr:nvPicPr>
      <xdr:blipFill>
        <a:blip r:embed="rId1"/>
        <a:stretch>
          <a:fillRect/>
        </a:stretch>
      </xdr:blipFill>
      <xdr:spPr>
        <a:xfrm>
          <a:off x="171450" y="247650"/>
          <a:ext cx="781050" cy="285750"/>
        </a:xfrm>
        <a:prstGeom prst="rect">
          <a:avLst/>
        </a:prstGeom>
        <a:noFill/>
        <a:ln w="9525" cmpd="sng">
          <a:noFill/>
        </a:ln>
      </xdr:spPr>
    </xdr:pic>
    <xdr:clientData/>
  </xdr:twoCellAnchor>
  <xdr:twoCellAnchor editAs="oneCell">
    <xdr:from>
      <xdr:col>3</xdr:col>
      <xdr:colOff>123825</xdr:colOff>
      <xdr:row>1</xdr:row>
      <xdr:rowOff>47625</xdr:rowOff>
    </xdr:from>
    <xdr:to>
      <xdr:col>4</xdr:col>
      <xdr:colOff>304800</xdr:colOff>
      <xdr:row>2</xdr:row>
      <xdr:rowOff>123825</xdr:rowOff>
    </xdr:to>
    <xdr:pic>
      <xdr:nvPicPr>
        <xdr:cNvPr id="45" name="CommandButton2"/>
        <xdr:cNvPicPr preferRelativeResize="1">
          <a:picLocks noChangeAspect="1"/>
        </xdr:cNvPicPr>
      </xdr:nvPicPr>
      <xdr:blipFill>
        <a:blip r:embed="rId2"/>
        <a:stretch>
          <a:fillRect/>
        </a:stretch>
      </xdr:blipFill>
      <xdr:spPr>
        <a:xfrm>
          <a:off x="1162050" y="247650"/>
          <a:ext cx="790575" cy="276225"/>
        </a:xfrm>
        <a:prstGeom prst="rect">
          <a:avLst/>
        </a:prstGeom>
        <a:noFill/>
        <a:ln w="9525" cmpd="sng">
          <a:noFill/>
        </a:ln>
      </xdr:spPr>
    </xdr:pic>
    <xdr:clientData/>
  </xdr:twoCellAnchor>
  <xdr:twoCellAnchor editAs="oneCell">
    <xdr:from>
      <xdr:col>8</xdr:col>
      <xdr:colOff>47625</xdr:colOff>
      <xdr:row>2</xdr:row>
      <xdr:rowOff>142875</xdr:rowOff>
    </xdr:from>
    <xdr:to>
      <xdr:col>9</xdr:col>
      <xdr:colOff>133350</xdr:colOff>
      <xdr:row>3</xdr:row>
      <xdr:rowOff>133350</xdr:rowOff>
    </xdr:to>
    <xdr:pic>
      <xdr:nvPicPr>
        <xdr:cNvPr id="46" name="ScrollBar1"/>
        <xdr:cNvPicPr preferRelativeResize="1">
          <a:picLocks noChangeAspect="1"/>
        </xdr:cNvPicPr>
      </xdr:nvPicPr>
      <xdr:blipFill>
        <a:blip r:embed="rId3"/>
        <a:stretch>
          <a:fillRect/>
        </a:stretch>
      </xdr:blipFill>
      <xdr:spPr>
        <a:xfrm>
          <a:off x="3343275" y="542925"/>
          <a:ext cx="723900" cy="152400"/>
        </a:xfrm>
        <a:prstGeom prst="rect">
          <a:avLst/>
        </a:prstGeom>
        <a:noFill/>
        <a:ln w="9525" cmpd="sng">
          <a:noFill/>
        </a:ln>
      </xdr:spPr>
    </xdr:pic>
    <xdr:clientData/>
  </xdr:twoCellAnchor>
  <xdr:twoCellAnchor editAs="oneCell">
    <xdr:from>
      <xdr:col>16</xdr:col>
      <xdr:colOff>28575</xdr:colOff>
      <xdr:row>17</xdr:row>
      <xdr:rowOff>152400</xdr:rowOff>
    </xdr:from>
    <xdr:to>
      <xdr:col>17</xdr:col>
      <xdr:colOff>142875</xdr:colOff>
      <xdr:row>18</xdr:row>
      <xdr:rowOff>142875</xdr:rowOff>
    </xdr:to>
    <xdr:pic>
      <xdr:nvPicPr>
        <xdr:cNvPr id="47" name="ScrollBar2"/>
        <xdr:cNvPicPr preferRelativeResize="1">
          <a:picLocks noChangeAspect="1"/>
        </xdr:cNvPicPr>
      </xdr:nvPicPr>
      <xdr:blipFill>
        <a:blip r:embed="rId4"/>
        <a:stretch>
          <a:fillRect/>
        </a:stretch>
      </xdr:blipFill>
      <xdr:spPr>
        <a:xfrm>
          <a:off x="6619875" y="2981325"/>
          <a:ext cx="723900"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J9"/>
  <sheetViews>
    <sheetView showGridLines="0" zoomScalePageLayoutView="0" workbookViewId="0" topLeftCell="A1">
      <selection activeCell="M5" sqref="M5"/>
    </sheetView>
  </sheetViews>
  <sheetFormatPr defaultColWidth="9.140625" defaultRowHeight="12.75"/>
  <cols>
    <col min="1" max="1" width="9.8515625" style="63" customWidth="1"/>
    <col min="2" max="16384" width="9.140625" style="63" customWidth="1"/>
  </cols>
  <sheetData>
    <row r="1" spans="1:10" ht="15.75" customHeight="1">
      <c r="A1" s="67" t="s">
        <v>24</v>
      </c>
      <c r="B1" s="67"/>
      <c r="C1" s="67"/>
      <c r="D1" s="67"/>
      <c r="E1" s="67"/>
      <c r="F1" s="67"/>
      <c r="G1" s="67"/>
      <c r="H1" s="67"/>
      <c r="I1" s="67"/>
      <c r="J1" s="67"/>
    </row>
    <row r="2" spans="1:10" ht="12.75">
      <c r="A2" s="67"/>
      <c r="B2" s="67"/>
      <c r="C2" s="67"/>
      <c r="D2" s="67"/>
      <c r="E2" s="67"/>
      <c r="F2" s="67"/>
      <c r="G2" s="67"/>
      <c r="H2" s="67"/>
      <c r="I2" s="67"/>
      <c r="J2" s="67"/>
    </row>
    <row r="3" spans="1:10" ht="19.5" customHeight="1">
      <c r="A3" s="64" t="s">
        <v>54</v>
      </c>
      <c r="B3" s="64"/>
      <c r="C3" s="64"/>
      <c r="D3" s="64"/>
      <c r="E3" s="64"/>
      <c r="F3" s="64"/>
      <c r="G3" s="64"/>
      <c r="H3" s="64"/>
      <c r="I3" s="64"/>
      <c r="J3" s="64"/>
    </row>
    <row r="4" spans="1:10" ht="19.5" customHeight="1">
      <c r="A4" s="64" t="s">
        <v>61</v>
      </c>
      <c r="B4" s="64"/>
      <c r="C4" s="64"/>
      <c r="D4" s="64"/>
      <c r="E4" s="64"/>
      <c r="F4" s="64"/>
      <c r="G4" s="64"/>
      <c r="H4" s="64"/>
      <c r="I4" s="64"/>
      <c r="J4" s="64"/>
    </row>
    <row r="5" spans="1:10" ht="19.5" customHeight="1">
      <c r="A5" s="65" t="s">
        <v>19</v>
      </c>
      <c r="B5" s="65"/>
      <c r="C5" s="65"/>
      <c r="D5" s="65"/>
      <c r="E5" s="65"/>
      <c r="F5" s="65"/>
      <c r="G5" s="65"/>
      <c r="H5" s="65"/>
      <c r="I5" s="65"/>
      <c r="J5" s="65"/>
    </row>
    <row r="7" spans="1:10" ht="31.5" customHeight="1">
      <c r="A7" s="66" t="s">
        <v>63</v>
      </c>
      <c r="B7" s="66"/>
      <c r="C7" s="66"/>
      <c r="D7" s="66"/>
      <c r="E7" s="66"/>
      <c r="F7" s="66"/>
      <c r="G7" s="66"/>
      <c r="H7" s="66"/>
      <c r="I7" s="66"/>
      <c r="J7" s="66"/>
    </row>
    <row r="9" spans="1:10" ht="41.25" customHeight="1">
      <c r="A9" s="66" t="s">
        <v>62</v>
      </c>
      <c r="B9" s="66"/>
      <c r="C9" s="66"/>
      <c r="D9" s="66"/>
      <c r="E9" s="66"/>
      <c r="F9" s="66"/>
      <c r="G9" s="66"/>
      <c r="H9" s="66"/>
      <c r="I9" s="66"/>
      <c r="J9" s="66"/>
    </row>
  </sheetData>
  <sheetProtection/>
  <mergeCells count="6">
    <mergeCell ref="A9:J9"/>
    <mergeCell ref="A7:J7"/>
    <mergeCell ref="A3:J3"/>
    <mergeCell ref="A4:J4"/>
    <mergeCell ref="A5:J5"/>
    <mergeCell ref="A1:J2"/>
  </mergeCells>
  <hyperlinks>
    <hyperlink ref="A5" location="Example!A1" display="Example 3"/>
    <hyperlink ref="A3" location="Example!A1" display="Example 3"/>
    <hyperlink ref="A3:B3" location="BE!A1" display="Break-even Analysis"/>
    <hyperlink ref="A4" location="Example!A1" display="Example 3"/>
    <hyperlink ref="A4:B4" location="'Make or Buy'!A1" display="Make-or Buy"/>
    <hyperlink ref="A5:B5" location="'Decision Tree'!A1" display="Decision Tree"/>
  </hyperlinks>
  <printOptions/>
  <pageMargins left="0.54" right="0.75" top="1" bottom="1" header="0.5" footer="0.5"/>
  <pageSetup horizontalDpi="600" verticalDpi="600" orientation="portrait" r:id="rId1"/>
  <headerFooter alignWithMargins="0">
    <oddFooter>&amp;CActive Models to accompany Operations Management by Krajewski &amp;&amp; Ritzman</oddFooter>
  </headerFooter>
</worksheet>
</file>

<file path=xl/worksheets/sheet2.xml><?xml version="1.0" encoding="utf-8"?>
<worksheet xmlns="http://schemas.openxmlformats.org/spreadsheetml/2006/main" xmlns:r="http://schemas.openxmlformats.org/officeDocument/2006/relationships">
  <sheetPr codeName="Sheet4"/>
  <dimension ref="A1:B37"/>
  <sheetViews>
    <sheetView zoomScalePageLayoutView="0" workbookViewId="0" topLeftCell="A1">
      <selection activeCell="A1" sqref="A1"/>
    </sheetView>
  </sheetViews>
  <sheetFormatPr defaultColWidth="9.140625" defaultRowHeight="12.75"/>
  <cols>
    <col min="1" max="1" width="9.140625" style="7" customWidth="1"/>
    <col min="2" max="2" width="80.7109375" style="11" customWidth="1"/>
    <col min="3" max="16384" width="9.140625" style="6" customWidth="1"/>
  </cols>
  <sheetData>
    <row r="1" ht="12.75">
      <c r="B1" s="10"/>
    </row>
    <row r="3" ht="12.75">
      <c r="A3" s="8"/>
    </row>
    <row r="4" ht="12.75">
      <c r="A4" s="9"/>
    </row>
    <row r="5" ht="12.75">
      <c r="B5" s="12"/>
    </row>
    <row r="7" ht="12.75">
      <c r="A7" s="9"/>
    </row>
    <row r="8" ht="12.75">
      <c r="B8" s="12"/>
    </row>
    <row r="10" ht="12.75">
      <c r="A10" s="9"/>
    </row>
    <row r="11" ht="12.75">
      <c r="B11" s="12"/>
    </row>
    <row r="13" ht="12.75">
      <c r="A13" s="9"/>
    </row>
    <row r="14" ht="12.75">
      <c r="B14" s="12"/>
    </row>
    <row r="16" ht="12.75">
      <c r="A16" s="8"/>
    </row>
    <row r="17" spans="1:2" ht="12.75">
      <c r="A17" s="9"/>
      <c r="B17" s="60"/>
    </row>
    <row r="18" ht="12.75">
      <c r="B18" s="12"/>
    </row>
    <row r="19" ht="12.75">
      <c r="A19" s="61"/>
    </row>
    <row r="20" spans="1:2" ht="12.75">
      <c r="A20" s="9"/>
      <c r="B20" s="60"/>
    </row>
    <row r="21" ht="12.75">
      <c r="B21" s="12"/>
    </row>
    <row r="23" ht="12.75">
      <c r="A23" s="9"/>
    </row>
    <row r="24" ht="12.75">
      <c r="B24" s="12"/>
    </row>
    <row r="26" ht="12.75">
      <c r="A26" s="8"/>
    </row>
    <row r="27" ht="12.75">
      <c r="A27" s="9"/>
    </row>
    <row r="28" ht="12.75">
      <c r="B28" s="12"/>
    </row>
    <row r="30" ht="12.75">
      <c r="A30" s="9"/>
    </row>
    <row r="31" ht="12.75">
      <c r="B31" s="12"/>
    </row>
    <row r="33" ht="12.75">
      <c r="A33" s="9"/>
    </row>
    <row r="34" ht="12.75">
      <c r="B34" s="12"/>
    </row>
    <row r="36" ht="12.75">
      <c r="A36" s="9"/>
    </row>
    <row r="37" ht="12.75">
      <c r="B37" s="12"/>
    </row>
  </sheetData>
  <sheetProtection/>
  <printOptions/>
  <pageMargins left="0.75" right="0.75" top="1" bottom="1" header="0.5" footer="0.5"/>
  <pageSetup horizontalDpi="600" verticalDpi="600" orientation="portrait" r:id="rId1"/>
  <headerFooter alignWithMargins="0">
    <oddHeader>&amp;CActive Models to accompany Operations Management by Krajewski &amp;&amp; Ritzman</oddHeader>
    <oddFooter>&amp;Lhoward&amp;CPage &amp;P&amp;R&amp;D</oddFooter>
  </headerFooter>
</worksheet>
</file>

<file path=xl/worksheets/sheet3.xml><?xml version="1.0" encoding="utf-8"?>
<worksheet xmlns="http://schemas.openxmlformats.org/spreadsheetml/2006/main" xmlns:r="http://schemas.openxmlformats.org/officeDocument/2006/relationships">
  <sheetPr codeName="Sheet2"/>
  <dimension ref="A1:F14"/>
  <sheetViews>
    <sheetView zoomScalePageLayoutView="0" workbookViewId="0" topLeftCell="A1">
      <selection activeCell="C3" sqref="C3"/>
    </sheetView>
  </sheetViews>
  <sheetFormatPr defaultColWidth="9.140625" defaultRowHeight="12.75"/>
  <cols>
    <col min="1" max="2" width="9.140625" style="1" customWidth="1"/>
    <col min="3" max="3" width="51.00390625" style="1" customWidth="1"/>
    <col min="4" max="16384" width="9.140625" style="1" customWidth="1"/>
  </cols>
  <sheetData>
    <row r="1" spans="1:5" ht="12.75">
      <c r="A1" s="1">
        <v>0</v>
      </c>
      <c r="B1" s="1" t="s">
        <v>20</v>
      </c>
      <c r="C1" s="1" t="s">
        <v>21</v>
      </c>
      <c r="D1" s="2"/>
      <c r="E1" s="1">
        <f>MAX(A2:A122)</f>
        <v>4</v>
      </c>
    </row>
    <row r="2" spans="1:6" ht="12.75">
      <c r="A2" s="1">
        <v>1</v>
      </c>
      <c r="B2" s="1" t="s">
        <v>57</v>
      </c>
      <c r="C2" s="1" t="s">
        <v>65</v>
      </c>
      <c r="D2" s="2"/>
      <c r="E2" s="1" t="b">
        <f aca="true" t="shared" si="0" ref="E2:E8">ISNUMBER(D2)</f>
        <v>0</v>
      </c>
      <c r="F2" s="1">
        <v>4</v>
      </c>
    </row>
    <row r="3" spans="1:6" ht="12.75">
      <c r="A3" s="1">
        <v>2</v>
      </c>
      <c r="B3" s="1" t="s">
        <v>57</v>
      </c>
      <c r="C3" s="1" t="s">
        <v>74</v>
      </c>
      <c r="D3" s="2"/>
      <c r="E3" s="1" t="b">
        <f t="shared" si="0"/>
        <v>0</v>
      </c>
      <c r="F3" s="1">
        <v>4</v>
      </c>
    </row>
    <row r="4" spans="1:6" ht="12.75">
      <c r="A4" s="1">
        <v>3</v>
      </c>
      <c r="B4" s="1" t="s">
        <v>57</v>
      </c>
      <c r="C4" s="1" t="s">
        <v>66</v>
      </c>
      <c r="D4" s="2"/>
      <c r="E4" s="1" t="b">
        <f t="shared" si="0"/>
        <v>0</v>
      </c>
      <c r="F4" s="1">
        <v>4</v>
      </c>
    </row>
    <row r="5" spans="1:6" ht="12.75">
      <c r="A5" s="1">
        <v>4</v>
      </c>
      <c r="B5" s="1" t="s">
        <v>57</v>
      </c>
      <c r="C5" s="1" t="s">
        <v>67</v>
      </c>
      <c r="D5" s="2"/>
      <c r="E5" s="1" t="b">
        <f t="shared" si="0"/>
        <v>0</v>
      </c>
      <c r="F5" s="1">
        <v>4</v>
      </c>
    </row>
    <row r="6" spans="1:6" ht="12.75">
      <c r="A6" s="1">
        <v>1</v>
      </c>
      <c r="B6" s="1" t="s">
        <v>55</v>
      </c>
      <c r="C6" s="1" t="s">
        <v>68</v>
      </c>
      <c r="D6" s="2"/>
      <c r="E6" s="1" t="b">
        <f t="shared" si="0"/>
        <v>0</v>
      </c>
      <c r="F6" s="1">
        <v>3</v>
      </c>
    </row>
    <row r="7" spans="1:6" ht="12.75">
      <c r="A7" s="1">
        <v>2</v>
      </c>
      <c r="B7" s="1" t="s">
        <v>55</v>
      </c>
      <c r="C7" s="1" t="s">
        <v>69</v>
      </c>
      <c r="D7" s="2"/>
      <c r="E7" s="1" t="b">
        <f t="shared" si="0"/>
        <v>0</v>
      </c>
      <c r="F7" s="1">
        <v>3</v>
      </c>
    </row>
    <row r="8" spans="1:6" ht="12.75">
      <c r="A8" s="1">
        <v>3</v>
      </c>
      <c r="B8" s="1" t="s">
        <v>55</v>
      </c>
      <c r="C8" s="1" t="s">
        <v>70</v>
      </c>
      <c r="D8" s="2"/>
      <c r="E8" s="1" t="b">
        <f t="shared" si="0"/>
        <v>0</v>
      </c>
      <c r="F8" s="1">
        <v>3</v>
      </c>
    </row>
    <row r="9" spans="1:6" ht="12.75">
      <c r="A9" s="1">
        <v>1</v>
      </c>
      <c r="B9" s="3" t="s">
        <v>58</v>
      </c>
      <c r="C9" s="4" t="s">
        <v>71</v>
      </c>
      <c r="D9" s="2"/>
      <c r="E9" s="1" t="b">
        <f>ISNUMBER(D9)</f>
        <v>0</v>
      </c>
      <c r="F9" s="1">
        <v>4</v>
      </c>
    </row>
    <row r="10" spans="1:6" ht="12.75">
      <c r="A10" s="1">
        <v>2</v>
      </c>
      <c r="B10" s="3" t="s">
        <v>58</v>
      </c>
      <c r="C10" s="4" t="s">
        <v>72</v>
      </c>
      <c r="D10" s="2"/>
      <c r="E10" s="1" t="b">
        <f>ISNUMBER(D10)</f>
        <v>0</v>
      </c>
      <c r="F10" s="1">
        <v>4</v>
      </c>
    </row>
    <row r="11" spans="1:6" ht="12.75">
      <c r="A11" s="1">
        <v>3</v>
      </c>
      <c r="B11" s="3" t="s">
        <v>58</v>
      </c>
      <c r="C11" s="4" t="s">
        <v>73</v>
      </c>
      <c r="D11" s="2"/>
      <c r="E11" s="1" t="b">
        <f>ISNUMBER(D11)</f>
        <v>0</v>
      </c>
      <c r="F11" s="1">
        <v>4</v>
      </c>
    </row>
    <row r="12" spans="1:6" ht="12.75">
      <c r="A12" s="1">
        <v>4</v>
      </c>
      <c r="B12" s="3" t="s">
        <v>58</v>
      </c>
      <c r="C12" s="1" t="s">
        <v>59</v>
      </c>
      <c r="D12" s="2"/>
      <c r="E12" s="1" t="b">
        <f>ISNUMBER(D12)</f>
        <v>0</v>
      </c>
      <c r="F12" s="1">
        <v>4</v>
      </c>
    </row>
    <row r="13" spans="2:4" ht="12.75">
      <c r="B13" s="3"/>
      <c r="D13" s="2"/>
    </row>
    <row r="14" spans="2:4" ht="12.75">
      <c r="B14" s="3"/>
      <c r="D14" s="2"/>
    </row>
  </sheetData>
  <sheetProtection/>
  <printOptions/>
  <pageMargins left="0.75" right="0.75" top="1" bottom="1" header="0.5" footer="0.5"/>
  <pageSetup horizontalDpi="600" verticalDpi="600" orientation="portrait" r:id="rId1"/>
  <headerFooter alignWithMargins="0">
    <oddFooter>&amp;CActive Models to accompany Operations Management by Krajewski &amp;&amp; Ritzman</oddFooter>
  </headerFooter>
</worksheet>
</file>

<file path=xl/worksheets/sheet4.xml><?xml version="1.0" encoding="utf-8"?>
<worksheet xmlns="http://schemas.openxmlformats.org/spreadsheetml/2006/main" xmlns:r="http://schemas.openxmlformats.org/officeDocument/2006/relationships">
  <sheetPr codeName="Sheet5"/>
  <dimension ref="A1:I44"/>
  <sheetViews>
    <sheetView showGridLines="0" showRowColHeaders="0" zoomScalePageLayoutView="0" workbookViewId="0" topLeftCell="A1">
      <selection activeCell="A1" sqref="A1:B1"/>
    </sheetView>
  </sheetViews>
  <sheetFormatPr defaultColWidth="9.140625" defaultRowHeight="12.75"/>
  <cols>
    <col min="1" max="1" width="16.28125" style="0" customWidth="1"/>
    <col min="2" max="2" width="16.140625" style="0" customWidth="1"/>
    <col min="3" max="3" width="16.57421875" style="0" customWidth="1"/>
    <col min="4" max="4" width="16.421875" style="0" customWidth="1"/>
    <col min="5" max="5" width="14.7109375" style="0" customWidth="1"/>
    <col min="6" max="6" width="13.140625" style="0" customWidth="1"/>
  </cols>
  <sheetData>
    <row r="1" spans="1:4" ht="15.75">
      <c r="A1" s="62" t="s">
        <v>54</v>
      </c>
      <c r="B1" s="62"/>
      <c r="C1" s="13"/>
      <c r="D1" s="13"/>
    </row>
    <row r="3" ht="12.75">
      <c r="D3" s="15"/>
    </row>
    <row r="4" spans="2:3" ht="12.75">
      <c r="B4" s="15"/>
      <c r="C4" s="15"/>
    </row>
    <row r="5" spans="1:3" ht="12.75">
      <c r="A5" s="16" t="s">
        <v>64</v>
      </c>
      <c r="B5" s="57">
        <v>100000</v>
      </c>
      <c r="C5" s="17"/>
    </row>
    <row r="6" spans="1:9" ht="12.75">
      <c r="A6" s="16" t="s">
        <v>28</v>
      </c>
      <c r="B6" s="18"/>
      <c r="C6" s="19"/>
      <c r="D6" s="20"/>
      <c r="I6" s="21"/>
    </row>
    <row r="7" spans="1:3" ht="12.75">
      <c r="A7" s="22"/>
      <c r="C7" s="23"/>
    </row>
    <row r="8" spans="1:3" ht="12.75">
      <c r="A8" s="16" t="s">
        <v>26</v>
      </c>
      <c r="B8" s="57">
        <v>100</v>
      </c>
      <c r="C8" s="17"/>
    </row>
    <row r="9" spans="1:4" ht="12.75">
      <c r="A9" s="16" t="s">
        <v>27</v>
      </c>
      <c r="B9" s="18">
        <v>3.2</v>
      </c>
      <c r="C9" s="19"/>
      <c r="D9" s="20"/>
    </row>
    <row r="10" spans="1:3" ht="12.75">
      <c r="A10" s="22"/>
      <c r="C10" s="23"/>
    </row>
    <row r="11" spans="1:3" ht="12.75">
      <c r="A11" s="16" t="s">
        <v>29</v>
      </c>
      <c r="B11" s="58">
        <v>200</v>
      </c>
      <c r="C11" s="24"/>
    </row>
    <row r="12" ht="12.75">
      <c r="A12" s="16"/>
    </row>
    <row r="13" ht="12.75">
      <c r="A13" s="14">
        <f>IF(B11&lt;B8,"Price is less than cost ","")</f>
      </c>
    </row>
    <row r="14" spans="1:3" ht="12.75">
      <c r="A14" s="25" t="s">
        <v>56</v>
      </c>
      <c r="B14" s="26"/>
      <c r="C14" s="27"/>
    </row>
    <row r="15" spans="1:2" ht="12.75">
      <c r="A15" s="28" t="s">
        <v>25</v>
      </c>
      <c r="B15" s="29">
        <f>IF(B11&gt;B8,B5/(B11-B8),"none")</f>
        <v>1000</v>
      </c>
    </row>
    <row r="16" spans="1:2" ht="12.75">
      <c r="A16" s="28" t="s">
        <v>23</v>
      </c>
      <c r="B16" s="51">
        <f>IF(B11&gt;B8,B15*B11,"none")</f>
        <v>200000</v>
      </c>
    </row>
    <row r="17" spans="1:2" ht="12.75">
      <c r="A17" s="5"/>
      <c r="B17" s="30"/>
    </row>
    <row r="18" spans="3:4" ht="12.75">
      <c r="C18" s="27"/>
      <c r="D18" s="27"/>
    </row>
    <row r="19" spans="1:2" ht="12.75">
      <c r="A19" s="31" t="s">
        <v>30</v>
      </c>
      <c r="B19" s="32">
        <f>IF(B11&gt;B8,(B15-1000)/1000,"none")</f>
        <v>0</v>
      </c>
    </row>
    <row r="22" spans="3:4" ht="12.75">
      <c r="C22" s="18"/>
      <c r="D22" s="18"/>
    </row>
    <row r="23" spans="1:4" ht="12.75">
      <c r="A23" s="5"/>
      <c r="B23" s="18"/>
      <c r="C23" s="18"/>
      <c r="D23" s="18"/>
    </row>
    <row r="24" spans="1:4" ht="12.75">
      <c r="A24" s="33"/>
      <c r="B24" s="18"/>
      <c r="C24" s="18"/>
      <c r="D24" s="18"/>
    </row>
    <row r="25" spans="1:4" ht="12.75">
      <c r="A25" s="33"/>
      <c r="B25" s="18"/>
      <c r="C25" s="18"/>
      <c r="D25" s="18"/>
    </row>
    <row r="26" spans="1:4" ht="12.75">
      <c r="A26" s="33"/>
      <c r="B26" s="18"/>
      <c r="C26" s="18"/>
      <c r="D26" s="18"/>
    </row>
    <row r="27" spans="1:4" ht="12.75">
      <c r="A27" s="5"/>
      <c r="B27" s="18"/>
      <c r="C27" s="18"/>
      <c r="D27" s="18"/>
    </row>
    <row r="28" spans="1:4" ht="12.75">
      <c r="A28" s="5"/>
      <c r="B28" s="18"/>
      <c r="C28" s="18"/>
      <c r="D28" s="18"/>
    </row>
    <row r="29" spans="1:4" ht="12.75">
      <c r="A29" s="33"/>
      <c r="B29" s="18"/>
      <c r="C29" s="18"/>
      <c r="D29" s="18"/>
    </row>
    <row r="30" spans="1:4" ht="12.75">
      <c r="A30" s="33"/>
      <c r="B30" s="18"/>
      <c r="C30" s="18"/>
      <c r="D30" s="18"/>
    </row>
    <row r="31" spans="1:4" ht="12.75">
      <c r="A31" s="33"/>
      <c r="B31" s="18"/>
      <c r="C31" s="18"/>
      <c r="D31" s="18"/>
    </row>
    <row r="32" spans="1:4" ht="12.75">
      <c r="A32" s="33"/>
      <c r="B32" s="18"/>
      <c r="C32" s="18"/>
      <c r="D32" s="18"/>
    </row>
    <row r="33" spans="1:4" ht="12.75">
      <c r="A33" s="33"/>
      <c r="B33" s="18"/>
      <c r="C33" s="18"/>
      <c r="D33" s="18"/>
    </row>
    <row r="34" spans="1:4" ht="12.75">
      <c r="A34" s="33"/>
      <c r="B34" s="18"/>
      <c r="C34" s="18"/>
      <c r="D34" s="18"/>
    </row>
    <row r="35" spans="1:4" ht="12.75">
      <c r="A35" s="33"/>
      <c r="B35" s="18"/>
      <c r="C35" s="18"/>
      <c r="D35" s="18"/>
    </row>
    <row r="36" spans="1:4" ht="12.75">
      <c r="A36" s="33"/>
      <c r="B36" s="18"/>
      <c r="C36" s="18"/>
      <c r="D36" s="18"/>
    </row>
    <row r="37" spans="1:4" ht="12.75">
      <c r="A37" s="33"/>
      <c r="B37" s="18"/>
      <c r="C37" s="18"/>
      <c r="D37" s="18"/>
    </row>
    <row r="38" spans="1:4" ht="12.75">
      <c r="A38" s="33"/>
      <c r="B38" s="18"/>
      <c r="C38" s="18"/>
      <c r="D38" s="18"/>
    </row>
    <row r="39" spans="1:4" ht="12.75">
      <c r="A39" s="33"/>
      <c r="B39" s="18"/>
      <c r="C39" s="18"/>
      <c r="D39" s="18"/>
    </row>
    <row r="40" spans="1:4" ht="12.75">
      <c r="A40" s="33"/>
      <c r="B40" s="18"/>
      <c r="C40" s="18"/>
      <c r="D40" s="18"/>
    </row>
    <row r="41" spans="1:4" ht="12.75">
      <c r="A41" s="33"/>
      <c r="B41" s="18"/>
      <c r="C41" s="18"/>
      <c r="D41" s="18"/>
    </row>
    <row r="42" spans="1:4" ht="12.75">
      <c r="A42" s="33"/>
      <c r="B42" s="18"/>
      <c r="C42" s="18"/>
      <c r="D42" s="18"/>
    </row>
    <row r="43" spans="1:4" ht="12.75">
      <c r="A43" s="33"/>
      <c r="B43" s="18"/>
      <c r="C43" s="18"/>
      <c r="D43" s="18"/>
    </row>
    <row r="44" spans="1:4" ht="12.75">
      <c r="A44" s="33"/>
      <c r="B44" s="18"/>
      <c r="C44" s="18"/>
      <c r="D44" s="18"/>
    </row>
  </sheetData>
  <sheetProtection/>
  <mergeCells count="1">
    <mergeCell ref="A1:B1"/>
  </mergeCells>
  <printOptions gridLines="1"/>
  <pageMargins left="0.58" right="0.55" top="0.44" bottom="0.46" header="0.22" footer="0.22"/>
  <pageSetup horizontalDpi="300" verticalDpi="300" orientation="landscape" r:id="rId2"/>
  <headerFooter alignWithMargins="0">
    <oddHeader>&amp;C&amp;A</oddHeader>
    <oddFooter>&amp;CActive Models to accompany Operations Management by Krajewski &amp;&amp; Ritzman</oddFooter>
  </headerFooter>
  <drawing r:id="rId1"/>
</worksheet>
</file>

<file path=xl/worksheets/sheet5.xml><?xml version="1.0" encoding="utf-8"?>
<worksheet xmlns="http://schemas.openxmlformats.org/spreadsheetml/2006/main" xmlns:r="http://schemas.openxmlformats.org/officeDocument/2006/relationships">
  <sheetPr codeName="Sheet8"/>
  <dimension ref="A1:J46"/>
  <sheetViews>
    <sheetView showGridLines="0" showRowColHeaders="0" zoomScalePageLayoutView="0" workbookViewId="0" topLeftCell="A1">
      <selection activeCell="L14" sqref="L14"/>
    </sheetView>
  </sheetViews>
  <sheetFormatPr defaultColWidth="9.140625" defaultRowHeight="12.75"/>
  <cols>
    <col min="1" max="1" width="19.7109375" style="0" bestFit="1" customWidth="1"/>
    <col min="2" max="2" width="12.28125" style="0" customWidth="1"/>
    <col min="3" max="3" width="12.00390625" style="0" customWidth="1"/>
    <col min="4" max="4" width="16.421875" style="0" customWidth="1"/>
  </cols>
  <sheetData>
    <row r="1" spans="1:10" ht="15.75">
      <c r="A1" s="69" t="s">
        <v>61</v>
      </c>
      <c r="B1" s="69"/>
      <c r="C1" s="70"/>
      <c r="D1" s="70"/>
      <c r="E1" s="71"/>
      <c r="F1" s="71"/>
      <c r="G1" s="71"/>
      <c r="H1" s="71"/>
      <c r="I1" s="71"/>
      <c r="J1" s="71"/>
    </row>
    <row r="2" spans="1:10" ht="12.75">
      <c r="A2" s="68"/>
      <c r="B2" s="68"/>
      <c r="C2" s="68"/>
      <c r="D2" s="68"/>
      <c r="E2" s="68"/>
      <c r="F2" s="68"/>
      <c r="G2" s="68"/>
      <c r="H2" s="68"/>
      <c r="I2" s="68"/>
      <c r="J2" s="68"/>
    </row>
    <row r="3" spans="1:10" ht="12.75">
      <c r="A3" s="68"/>
      <c r="B3" s="68"/>
      <c r="C3" s="68"/>
      <c r="D3" s="68"/>
      <c r="E3" s="68"/>
      <c r="F3" s="68"/>
      <c r="G3" s="68"/>
      <c r="H3" s="68"/>
      <c r="I3" s="68"/>
      <c r="J3" s="68"/>
    </row>
    <row r="4" spans="1:10" ht="12.75">
      <c r="A4" s="68"/>
      <c r="B4" s="68"/>
      <c r="C4" s="68"/>
      <c r="D4" s="72"/>
      <c r="E4" s="68"/>
      <c r="F4" s="68"/>
      <c r="G4" s="68"/>
      <c r="H4" s="68"/>
      <c r="I4" s="68"/>
      <c r="J4" s="68"/>
    </row>
    <row r="5" spans="1:10" ht="12.75">
      <c r="A5" s="68"/>
      <c r="B5" s="83" t="s">
        <v>37</v>
      </c>
      <c r="C5" s="83" t="s">
        <v>38</v>
      </c>
      <c r="D5" s="68"/>
      <c r="E5" s="68"/>
      <c r="F5" s="68"/>
      <c r="G5" s="68"/>
      <c r="H5" s="68"/>
      <c r="I5" s="68"/>
      <c r="J5" s="68"/>
    </row>
    <row r="6" spans="1:10" ht="12.75">
      <c r="A6" s="84" t="s">
        <v>42</v>
      </c>
      <c r="B6" s="57">
        <v>12000</v>
      </c>
      <c r="C6" s="59">
        <v>1.5</v>
      </c>
      <c r="D6" s="68"/>
      <c r="E6" s="68"/>
      <c r="F6" s="68"/>
      <c r="G6" s="68"/>
      <c r="H6" s="68"/>
      <c r="I6" s="68"/>
      <c r="J6" s="68"/>
    </row>
    <row r="7" spans="1:10" ht="12.75">
      <c r="A7" s="79"/>
      <c r="B7" s="18"/>
      <c r="C7" s="18">
        <v>75.55</v>
      </c>
      <c r="D7" s="73"/>
      <c r="E7" s="68"/>
      <c r="F7" s="68"/>
      <c r="G7" s="68"/>
      <c r="H7" s="68"/>
      <c r="I7" s="74"/>
      <c r="J7" s="68"/>
    </row>
    <row r="8" spans="1:10" ht="12.75">
      <c r="A8" s="80"/>
      <c r="B8" s="68"/>
      <c r="C8" s="68"/>
      <c r="D8" s="68"/>
      <c r="E8" s="68"/>
      <c r="F8" s="68"/>
      <c r="G8" s="68"/>
      <c r="H8" s="68"/>
      <c r="I8" s="68"/>
      <c r="J8" s="68"/>
    </row>
    <row r="9" spans="1:10" ht="12.75">
      <c r="A9" s="84" t="s">
        <v>43</v>
      </c>
      <c r="B9" s="57">
        <v>2400</v>
      </c>
      <c r="C9" s="59">
        <v>2</v>
      </c>
      <c r="D9" s="68"/>
      <c r="E9" s="68"/>
      <c r="F9" s="68"/>
      <c r="G9" s="68"/>
      <c r="H9" s="68"/>
      <c r="I9" s="68"/>
      <c r="J9" s="68"/>
    </row>
    <row r="10" spans="1:10" ht="12.75">
      <c r="A10" s="79"/>
      <c r="B10" s="18"/>
      <c r="C10" s="18"/>
      <c r="D10" s="73"/>
      <c r="E10" s="68"/>
      <c r="F10" s="68"/>
      <c r="G10" s="68"/>
      <c r="H10" s="68"/>
      <c r="I10" s="68"/>
      <c r="J10" s="68"/>
    </row>
    <row r="11" spans="1:10" ht="12.75">
      <c r="A11" s="80"/>
      <c r="B11" s="68"/>
      <c r="C11" s="68"/>
      <c r="D11" s="68"/>
      <c r="E11" s="68"/>
      <c r="F11" s="68"/>
      <c r="G11" s="68"/>
      <c r="H11" s="68"/>
      <c r="I11" s="68"/>
      <c r="J11" s="68"/>
    </row>
    <row r="12" spans="1:10" ht="12.75">
      <c r="A12" s="85" t="s">
        <v>39</v>
      </c>
      <c r="B12" s="81"/>
      <c r="C12" s="82"/>
      <c r="D12" s="68"/>
      <c r="E12" s="68"/>
      <c r="F12" s="68"/>
      <c r="G12" s="68"/>
      <c r="H12" s="68"/>
      <c r="I12" s="68"/>
      <c r="J12" s="68"/>
    </row>
    <row r="13" spans="1:10" ht="12.75">
      <c r="A13" s="55" t="s">
        <v>41</v>
      </c>
      <c r="B13" s="54">
        <f>IF((C9-C6)*(B6-B9)&gt;0,(B9-B6)/(C6-C9),"none")</f>
        <v>19200</v>
      </c>
      <c r="C13" s="56" t="str">
        <f>IF((C9-C6)*(B6-B9)&gt;0,"salads","")</f>
        <v>salads</v>
      </c>
      <c r="D13" s="68"/>
      <c r="E13" s="68"/>
      <c r="F13" s="68"/>
      <c r="G13" s="68"/>
      <c r="H13" s="68"/>
      <c r="I13" s="68"/>
      <c r="J13" s="68"/>
    </row>
    <row r="14" spans="1:10" ht="12.75">
      <c r="A14" s="80"/>
      <c r="B14" s="68"/>
      <c r="C14" s="68"/>
      <c r="D14" s="68"/>
      <c r="E14" s="68"/>
      <c r="F14" s="68"/>
      <c r="G14" s="68"/>
      <c r="H14" s="68"/>
      <c r="I14" s="68"/>
      <c r="J14" s="68"/>
    </row>
    <row r="15" spans="1:10" ht="12.75">
      <c r="A15" s="31" t="s">
        <v>60</v>
      </c>
      <c r="B15" s="32">
        <f>IF((C9-C6)*(B6-B9)&gt;0,(B13-19200)/19200,"")</f>
        <v>0</v>
      </c>
      <c r="C15" s="75"/>
      <c r="D15" s="68"/>
      <c r="E15" s="68"/>
      <c r="F15" s="68"/>
      <c r="G15" s="68"/>
      <c r="H15" s="68"/>
      <c r="I15" s="68"/>
      <c r="J15" s="68"/>
    </row>
    <row r="16" spans="1:10" ht="12.75">
      <c r="A16" s="68"/>
      <c r="B16" s="68"/>
      <c r="C16" s="68"/>
      <c r="D16" s="68"/>
      <c r="E16" s="68"/>
      <c r="F16" s="68"/>
      <c r="G16" s="68"/>
      <c r="H16" s="68"/>
      <c r="I16" s="68"/>
      <c r="J16" s="68"/>
    </row>
    <row r="17" spans="1:10" ht="12.75">
      <c r="A17" s="68"/>
      <c r="B17" s="68"/>
      <c r="C17" s="68"/>
      <c r="D17" s="68"/>
      <c r="E17" s="68"/>
      <c r="F17" s="68"/>
      <c r="G17" s="68"/>
      <c r="H17" s="68"/>
      <c r="I17" s="68"/>
      <c r="J17" s="68"/>
    </row>
    <row r="18" spans="1:10" ht="12.75">
      <c r="A18" s="68"/>
      <c r="B18" s="68"/>
      <c r="C18" s="68"/>
      <c r="D18" s="68"/>
      <c r="E18" s="68"/>
      <c r="F18" s="68"/>
      <c r="G18" s="68"/>
      <c r="H18" s="68"/>
      <c r="I18" s="68"/>
      <c r="J18" s="68"/>
    </row>
    <row r="19" spans="1:10" ht="12.75">
      <c r="A19" s="68"/>
      <c r="B19" s="75"/>
      <c r="C19" s="75"/>
      <c r="D19" s="75"/>
      <c r="E19" s="68"/>
      <c r="F19" s="68"/>
      <c r="G19" s="68"/>
      <c r="H19" s="68"/>
      <c r="I19" s="68"/>
      <c r="J19" s="68"/>
    </row>
    <row r="20" spans="1:10" ht="12.75">
      <c r="A20" s="68"/>
      <c r="B20" s="68"/>
      <c r="C20" s="68"/>
      <c r="D20" s="76"/>
      <c r="E20" s="68"/>
      <c r="F20" s="68"/>
      <c r="G20" s="68"/>
      <c r="H20" s="68"/>
      <c r="I20" s="68"/>
      <c r="J20" s="68"/>
    </row>
    <row r="21" spans="1:10" ht="12.75">
      <c r="A21" s="68"/>
      <c r="B21" s="68"/>
      <c r="C21" s="68"/>
      <c r="D21" s="77"/>
      <c r="E21" s="68"/>
      <c r="F21" s="68"/>
      <c r="G21" s="68"/>
      <c r="H21" s="68"/>
      <c r="I21" s="68"/>
      <c r="J21" s="68"/>
    </row>
    <row r="22" spans="1:10" ht="12.75">
      <c r="A22" s="68"/>
      <c r="B22" s="68"/>
      <c r="C22" s="68"/>
      <c r="D22" s="78"/>
      <c r="E22" s="68"/>
      <c r="F22" s="68"/>
      <c r="G22" s="68"/>
      <c r="H22" s="68"/>
      <c r="I22" s="68"/>
      <c r="J22" s="68"/>
    </row>
    <row r="23" spans="1:10" ht="12.75">
      <c r="A23" s="68"/>
      <c r="B23" s="68"/>
      <c r="C23" s="68"/>
      <c r="D23" s="78"/>
      <c r="E23" s="68"/>
      <c r="F23" s="68"/>
      <c r="G23" s="68"/>
      <c r="H23" s="68"/>
      <c r="I23" s="68"/>
      <c r="J23" s="68"/>
    </row>
    <row r="28" spans="1:4" ht="12.75">
      <c r="A28" s="33"/>
      <c r="B28" s="18"/>
      <c r="C28" s="18"/>
      <c r="D28" s="18"/>
    </row>
    <row r="29" spans="1:4" ht="12.75">
      <c r="A29" s="5"/>
      <c r="B29" s="18"/>
      <c r="C29" s="18"/>
      <c r="D29" s="18"/>
    </row>
    <row r="30" spans="1:4" ht="12.75">
      <c r="A30" s="5"/>
      <c r="B30" s="18"/>
      <c r="C30" s="18"/>
      <c r="D30" s="18"/>
    </row>
    <row r="31" spans="1:4" ht="12.75">
      <c r="A31" s="33"/>
      <c r="B31" s="18"/>
      <c r="C31" s="18"/>
      <c r="D31" s="18"/>
    </row>
    <row r="32" spans="1:4" ht="12.75">
      <c r="A32" s="33"/>
      <c r="B32" s="18"/>
      <c r="C32" s="18"/>
      <c r="D32" s="18"/>
    </row>
    <row r="33" spans="1:4" ht="12.75">
      <c r="A33" s="33"/>
      <c r="B33" s="18"/>
      <c r="C33" s="18"/>
      <c r="D33" s="18"/>
    </row>
    <row r="34" spans="1:4" ht="12.75">
      <c r="A34" s="33"/>
      <c r="B34" s="18"/>
      <c r="C34" s="18"/>
      <c r="D34" s="18"/>
    </row>
    <row r="35" spans="1:4" ht="12.75">
      <c r="A35" s="33"/>
      <c r="B35" s="18"/>
      <c r="C35" s="18"/>
      <c r="D35" s="18"/>
    </row>
    <row r="36" spans="1:4" ht="12.75">
      <c r="A36" s="33"/>
      <c r="B36" s="18"/>
      <c r="C36" s="18"/>
      <c r="D36" s="18"/>
    </row>
    <row r="37" spans="1:4" ht="12.75">
      <c r="A37" s="33"/>
      <c r="B37" s="18"/>
      <c r="C37" s="18"/>
      <c r="D37" s="18"/>
    </row>
    <row r="38" spans="1:4" ht="12.75">
      <c r="A38" s="33"/>
      <c r="B38" s="18"/>
      <c r="C38" s="18"/>
      <c r="D38" s="18"/>
    </row>
    <row r="39" spans="1:4" ht="12.75">
      <c r="A39" s="33"/>
      <c r="B39" s="18"/>
      <c r="C39" s="18"/>
      <c r="D39" s="18"/>
    </row>
    <row r="40" spans="1:4" ht="12.75">
      <c r="A40" s="33"/>
      <c r="B40" s="18"/>
      <c r="C40" s="18"/>
      <c r="D40" s="18"/>
    </row>
    <row r="41" spans="1:4" ht="12.75">
      <c r="A41" s="33"/>
      <c r="B41" s="18"/>
      <c r="C41" s="18"/>
      <c r="D41" s="18"/>
    </row>
    <row r="42" spans="1:4" ht="12.75">
      <c r="A42" s="33"/>
      <c r="B42" s="18"/>
      <c r="C42" s="18"/>
      <c r="D42" s="18"/>
    </row>
    <row r="43" spans="1:4" ht="12.75">
      <c r="A43" s="33"/>
      <c r="B43" s="18"/>
      <c r="C43" s="18"/>
      <c r="D43" s="18"/>
    </row>
    <row r="44" spans="1:4" ht="12.75">
      <c r="A44" s="33"/>
      <c r="B44" s="18"/>
      <c r="C44" s="18"/>
      <c r="D44" s="18"/>
    </row>
    <row r="45" spans="1:4" ht="12.75">
      <c r="A45" s="33"/>
      <c r="B45" s="18"/>
      <c r="C45" s="18"/>
      <c r="D45" s="18"/>
    </row>
    <row r="46" spans="1:4" ht="12.75">
      <c r="A46" s="33"/>
      <c r="B46" s="18"/>
      <c r="C46" s="18"/>
      <c r="D46" s="18"/>
    </row>
  </sheetData>
  <sheetProtection/>
  <mergeCells count="1">
    <mergeCell ref="A1:B1"/>
  </mergeCells>
  <printOptions gridLines="1"/>
  <pageMargins left="0.58" right="0.55" top="0.44" bottom="0.46" header="0.22" footer="0.22"/>
  <pageSetup horizontalDpi="300" verticalDpi="300" orientation="landscape" r:id="rId2"/>
  <headerFooter alignWithMargins="0">
    <oddHeader>&amp;C&amp;A</oddHeader>
    <oddFooter>&amp;CActive Models to accompany Operations Management by Krajewski &amp;&amp; Ritzman</oddFooter>
  </headerFooter>
  <drawing r:id="rId1"/>
</worksheet>
</file>

<file path=xl/worksheets/sheet6.xml><?xml version="1.0" encoding="utf-8"?>
<worksheet xmlns="http://schemas.openxmlformats.org/spreadsheetml/2006/main" xmlns:r="http://schemas.openxmlformats.org/officeDocument/2006/relationships">
  <sheetPr codeName="Sheet7"/>
  <dimension ref="A1:GV1007"/>
  <sheetViews>
    <sheetView showGridLines="0" showRowColHeaders="0" tabSelected="1" zoomScale="90" zoomScaleNormal="90" workbookViewId="0" topLeftCell="A1">
      <selection activeCell="S33" sqref="S33"/>
    </sheetView>
  </sheetViews>
  <sheetFormatPr defaultColWidth="9.140625" defaultRowHeight="12.75"/>
  <cols>
    <col min="1" max="1" width="9.57421875" style="0" bestFit="1" customWidth="1"/>
    <col min="2" max="2" width="2.28125" style="0" customWidth="1"/>
    <col min="3" max="3" width="3.7109375" style="0" customWidth="1"/>
    <col min="5" max="5" width="9.57421875" style="0" bestFit="1" customWidth="1"/>
    <col min="6" max="6" width="2.28125" style="0" customWidth="1"/>
    <col min="7" max="7" width="3.7109375" style="0" customWidth="1"/>
    <col min="9" max="9" width="9.57421875" style="0" bestFit="1" customWidth="1"/>
    <col min="10" max="10" width="2.28125" style="0" customWidth="1"/>
    <col min="11" max="11" width="3.7109375" style="0" customWidth="1"/>
    <col min="13" max="13" width="9.57421875" style="0" bestFit="1" customWidth="1"/>
    <col min="14" max="14" width="2.28125" style="0" customWidth="1"/>
    <col min="15" max="15" width="3.7109375" style="0" customWidth="1"/>
    <col min="18" max="18" width="2.28125" style="0" customWidth="1"/>
  </cols>
  <sheetData>
    <row r="1" spans="1:20" ht="15.75">
      <c r="A1" s="92" t="s">
        <v>19</v>
      </c>
      <c r="B1" s="92"/>
      <c r="C1" s="92"/>
      <c r="D1" s="92"/>
      <c r="E1" s="93"/>
      <c r="F1" s="93"/>
      <c r="G1" s="93"/>
      <c r="H1" s="93"/>
      <c r="I1" s="93"/>
      <c r="J1" s="93"/>
      <c r="K1" s="93"/>
      <c r="L1" s="93"/>
      <c r="M1" s="93"/>
      <c r="N1" s="93"/>
      <c r="O1" s="93"/>
      <c r="P1" s="93"/>
      <c r="Q1" s="93"/>
      <c r="R1" s="93"/>
      <c r="S1" s="93"/>
      <c r="T1" s="93"/>
    </row>
    <row r="2" spans="1:20" ht="15.75">
      <c r="A2" s="87"/>
      <c r="B2" s="87"/>
      <c r="C2" s="87"/>
      <c r="D2" s="87"/>
      <c r="E2" s="86"/>
      <c r="F2" s="86"/>
      <c r="G2" s="86"/>
      <c r="H2" s="86"/>
      <c r="I2" s="86"/>
      <c r="J2" s="86"/>
      <c r="K2" s="86"/>
      <c r="L2" s="86"/>
      <c r="M2" s="86"/>
      <c r="N2" s="86"/>
      <c r="O2" s="86"/>
      <c r="P2" s="86"/>
      <c r="Q2" s="86"/>
      <c r="R2" s="86"/>
      <c r="S2" s="86"/>
      <c r="T2" s="86"/>
    </row>
    <row r="3" spans="1:20" ht="12.75">
      <c r="A3" s="86"/>
      <c r="B3" s="86"/>
      <c r="C3" s="86"/>
      <c r="D3" s="86"/>
      <c r="E3" s="86"/>
      <c r="F3" s="86"/>
      <c r="G3" s="86"/>
      <c r="H3" s="86"/>
      <c r="I3" s="86"/>
      <c r="J3" s="86"/>
      <c r="K3" s="86"/>
      <c r="L3" s="86"/>
      <c r="M3" s="86"/>
      <c r="N3" s="86"/>
      <c r="O3" s="86"/>
      <c r="P3" s="86"/>
      <c r="Q3" s="86"/>
      <c r="R3" s="86"/>
      <c r="S3" s="86"/>
      <c r="T3" s="86"/>
    </row>
    <row r="4" spans="1:20" ht="12.75">
      <c r="A4" s="86"/>
      <c r="B4" s="86"/>
      <c r="C4" s="86"/>
      <c r="D4" s="86"/>
      <c r="E4" s="86"/>
      <c r="F4" s="86"/>
      <c r="G4" s="86"/>
      <c r="H4" s="88">
        <v>0.4</v>
      </c>
      <c r="I4" s="86"/>
      <c r="J4" s="86"/>
      <c r="K4" s="86"/>
      <c r="L4" s="86"/>
      <c r="M4" s="86"/>
      <c r="N4" s="86"/>
      <c r="O4" s="86"/>
      <c r="P4" s="86"/>
      <c r="Q4" s="86"/>
      <c r="R4" s="86"/>
      <c r="S4" s="86"/>
      <c r="T4" s="86"/>
    </row>
    <row r="5" spans="1:20" ht="12.75">
      <c r="A5" s="86"/>
      <c r="B5" s="86"/>
      <c r="C5" s="86"/>
      <c r="D5" s="86"/>
      <c r="E5" s="86"/>
      <c r="F5" s="86"/>
      <c r="G5" s="86"/>
      <c r="H5" s="86"/>
      <c r="I5" s="86"/>
      <c r="J5" s="86"/>
      <c r="K5" s="86"/>
      <c r="L5" s="86"/>
      <c r="M5" s="86"/>
      <c r="N5" s="86"/>
      <c r="O5" s="86"/>
      <c r="P5" s="86"/>
      <c r="Q5" s="86"/>
      <c r="R5" s="86"/>
      <c r="S5" s="86">
        <v>200</v>
      </c>
      <c r="T5" s="86"/>
    </row>
    <row r="6" spans="1:20" ht="12.75">
      <c r="A6" s="86"/>
      <c r="B6" s="86"/>
      <c r="C6" s="86"/>
      <c r="D6" s="86" t="s">
        <v>44</v>
      </c>
      <c r="E6" s="86"/>
      <c r="F6" s="86"/>
      <c r="G6" s="86"/>
      <c r="H6" s="86" t="s">
        <v>45</v>
      </c>
      <c r="I6" s="86"/>
      <c r="J6" s="86"/>
      <c r="K6" s="86"/>
      <c r="L6" s="86"/>
      <c r="M6" s="86"/>
      <c r="N6" s="86"/>
      <c r="O6" s="86"/>
      <c r="P6" s="86"/>
      <c r="Q6" s="86"/>
      <c r="R6" s="86"/>
      <c r="S6" s="86"/>
      <c r="T6" s="86"/>
    </row>
    <row r="7" spans="1:20" ht="12.75">
      <c r="A7" s="86"/>
      <c r="B7" s="86"/>
      <c r="C7" s="86"/>
      <c r="D7" s="86"/>
      <c r="E7" s="86"/>
      <c r="F7" s="86"/>
      <c r="G7" s="86"/>
      <c r="H7" s="86"/>
      <c r="I7" s="86"/>
      <c r="J7" s="86"/>
      <c r="K7" s="86"/>
      <c r="L7" s="86"/>
      <c r="M7" s="86"/>
      <c r="N7" s="86"/>
      <c r="O7" s="86"/>
      <c r="P7" s="86"/>
      <c r="Q7" s="86"/>
      <c r="R7" s="86"/>
      <c r="S7" s="86"/>
      <c r="T7" s="86"/>
    </row>
    <row r="8" spans="1:20" ht="12.75">
      <c r="A8" s="86"/>
      <c r="B8" s="86"/>
      <c r="C8" s="86"/>
      <c r="D8" s="86"/>
      <c r="E8" s="89">
        <f>H4*S5+H10*I12</f>
        <v>242</v>
      </c>
      <c r="F8" s="86"/>
      <c r="G8" s="86"/>
      <c r="H8" s="86"/>
      <c r="I8" s="86"/>
      <c r="J8" s="86"/>
      <c r="K8" s="86"/>
      <c r="L8" s="86" t="s">
        <v>46</v>
      </c>
      <c r="M8" s="86"/>
      <c r="N8" s="86"/>
      <c r="O8" s="86"/>
      <c r="P8" s="86"/>
      <c r="Q8" s="86"/>
      <c r="R8" s="86"/>
      <c r="S8" s="86"/>
      <c r="T8" s="86"/>
    </row>
    <row r="9" spans="1:20" ht="12.75">
      <c r="A9" s="86"/>
      <c r="B9" s="86"/>
      <c r="C9" s="86"/>
      <c r="D9" s="86"/>
      <c r="E9" s="86"/>
      <c r="F9" s="86"/>
      <c r="G9" s="86"/>
      <c r="H9" s="86"/>
      <c r="I9" s="86"/>
      <c r="J9" s="86"/>
      <c r="K9" s="86"/>
      <c r="L9" s="86"/>
      <c r="M9" s="86"/>
      <c r="N9" s="86"/>
      <c r="O9" s="86"/>
      <c r="P9" s="86"/>
      <c r="Q9" s="86"/>
      <c r="R9" s="86"/>
      <c r="S9" s="86">
        <v>223</v>
      </c>
      <c r="T9" s="86"/>
    </row>
    <row r="10" spans="1:20" ht="12.75">
      <c r="A10" s="86"/>
      <c r="B10" s="86"/>
      <c r="C10" s="86"/>
      <c r="D10" s="86"/>
      <c r="E10" s="86"/>
      <c r="F10" s="86"/>
      <c r="G10" s="86"/>
      <c r="H10" s="86">
        <f>1-H4</f>
        <v>0.6</v>
      </c>
      <c r="I10" s="86"/>
      <c r="J10" s="86"/>
      <c r="K10" s="86"/>
      <c r="L10" s="86"/>
      <c r="M10" s="86"/>
      <c r="N10" s="86"/>
      <c r="O10" s="86"/>
      <c r="P10" s="86"/>
      <c r="Q10" s="86"/>
      <c r="R10" s="86"/>
      <c r="S10" s="86"/>
      <c r="T10" s="86"/>
    </row>
    <row r="11" spans="1:20" ht="12.75">
      <c r="A11" s="86"/>
      <c r="B11" s="86"/>
      <c r="C11" s="86"/>
      <c r="D11" s="86"/>
      <c r="E11" s="86"/>
      <c r="F11" s="86"/>
      <c r="G11" s="86"/>
      <c r="H11" s="86"/>
      <c r="I11" s="86"/>
      <c r="J11" s="86">
        <f>IF(I12=S9,1,2)</f>
        <v>2</v>
      </c>
      <c r="K11" s="86"/>
      <c r="L11" s="86"/>
      <c r="M11" s="86"/>
      <c r="N11" s="86"/>
      <c r="O11" s="86"/>
      <c r="P11" s="86"/>
      <c r="Q11" s="86"/>
      <c r="R11" s="86"/>
      <c r="S11" s="86"/>
      <c r="T11" s="86"/>
    </row>
    <row r="12" spans="1:20" ht="12.75">
      <c r="A12" s="90">
        <f>IF(E8&gt;E25,"Decision: Small facility","")</f>
      </c>
      <c r="B12" s="86"/>
      <c r="C12" s="86"/>
      <c r="D12" s="86"/>
      <c r="E12" s="86"/>
      <c r="F12" s="86"/>
      <c r="G12" s="86"/>
      <c r="H12" s="91" t="s">
        <v>47</v>
      </c>
      <c r="I12" s="89">
        <f>MAX(S9,S13)</f>
        <v>270</v>
      </c>
      <c r="J12" s="86"/>
      <c r="K12" s="86"/>
      <c r="L12" s="86" t="s">
        <v>48</v>
      </c>
      <c r="M12" s="86"/>
      <c r="N12" s="86"/>
      <c r="O12" s="86"/>
      <c r="P12" s="86"/>
      <c r="Q12" s="86"/>
      <c r="R12" s="86"/>
      <c r="S12" s="86"/>
      <c r="T12" s="86"/>
    </row>
    <row r="13" spans="1:20" ht="12.75">
      <c r="A13" s="86"/>
      <c r="B13" s="86"/>
      <c r="C13" s="86"/>
      <c r="D13" s="86"/>
      <c r="E13" s="86"/>
      <c r="F13" s="86"/>
      <c r="G13" s="86"/>
      <c r="H13" s="86"/>
      <c r="I13" s="86"/>
      <c r="J13" s="86"/>
      <c r="K13" s="86"/>
      <c r="L13" s="86"/>
      <c r="M13" s="86"/>
      <c r="N13" s="86"/>
      <c r="O13" s="86"/>
      <c r="P13" s="86"/>
      <c r="Q13" s="86"/>
      <c r="R13" s="86"/>
      <c r="S13" s="86">
        <v>270</v>
      </c>
      <c r="T13" s="86"/>
    </row>
    <row r="14" spans="1:20" ht="12.75">
      <c r="A14" s="86"/>
      <c r="B14" s="86">
        <f>IF(A15=E8,1,2)</f>
        <v>2</v>
      </c>
      <c r="C14" s="86"/>
      <c r="D14" s="86">
        <f>IF(E8=E25,"Decision: Small or large facility","")</f>
      </c>
      <c r="E14" s="86"/>
      <c r="F14" s="86"/>
      <c r="G14" s="86"/>
      <c r="H14" s="86"/>
      <c r="I14" s="86"/>
      <c r="J14" s="86"/>
      <c r="K14" s="86"/>
      <c r="L14" s="86"/>
      <c r="M14" s="86"/>
      <c r="N14" s="86"/>
      <c r="O14" s="86"/>
      <c r="P14" s="86"/>
      <c r="Q14" s="86"/>
      <c r="R14" s="86"/>
      <c r="S14" s="86"/>
      <c r="T14" s="86"/>
    </row>
    <row r="15" spans="1:20" ht="12.75">
      <c r="A15" s="89">
        <f>MAX(E8,E25)</f>
        <v>544</v>
      </c>
      <c r="B15" s="86"/>
      <c r="C15" s="86"/>
      <c r="D15" s="86"/>
      <c r="E15" s="86"/>
      <c r="F15" s="86"/>
      <c r="G15" s="86"/>
      <c r="H15" s="86"/>
      <c r="I15" s="86"/>
      <c r="J15" s="86"/>
      <c r="K15" s="86"/>
      <c r="L15" s="86" t="s">
        <v>49</v>
      </c>
      <c r="M15" s="86"/>
      <c r="N15" s="86"/>
      <c r="O15" s="86"/>
      <c r="P15" s="86"/>
      <c r="Q15" s="86"/>
      <c r="R15" s="86"/>
      <c r="S15" s="86"/>
      <c r="T15" s="86"/>
    </row>
    <row r="16" spans="1:20" ht="12.75">
      <c r="A16" s="86"/>
      <c r="B16" s="86"/>
      <c r="C16" s="86"/>
      <c r="D16" s="86"/>
      <c r="E16" s="86"/>
      <c r="F16" s="86"/>
      <c r="G16" s="86"/>
      <c r="H16" s="86"/>
      <c r="I16" s="86"/>
      <c r="J16" s="86"/>
      <c r="K16" s="86"/>
      <c r="L16" s="86"/>
      <c r="M16" s="86"/>
      <c r="N16" s="86"/>
      <c r="O16" s="86"/>
      <c r="P16" s="86"/>
      <c r="Q16" s="86"/>
      <c r="R16" s="86"/>
      <c r="S16" s="86">
        <v>40</v>
      </c>
      <c r="T16" s="86"/>
    </row>
    <row r="17" spans="1:20" ht="12.75">
      <c r="A17" s="90" t="str">
        <f>IF(E8&lt;E25,"Decision: Large facility","")</f>
        <v>Decision: Large facility</v>
      </c>
      <c r="B17" s="86"/>
      <c r="C17" s="86"/>
      <c r="D17" s="86"/>
      <c r="E17" s="86"/>
      <c r="F17" s="86"/>
      <c r="G17" s="86"/>
      <c r="H17" s="86"/>
      <c r="I17" s="86"/>
      <c r="J17" s="86"/>
      <c r="K17" s="86"/>
      <c r="L17" s="86"/>
      <c r="M17" s="86"/>
      <c r="N17" s="86"/>
      <c r="O17" s="86"/>
      <c r="P17" s="86"/>
      <c r="Q17" s="86"/>
      <c r="R17" s="86"/>
      <c r="S17" s="86"/>
      <c r="T17" s="86"/>
    </row>
    <row r="18" spans="1:20" ht="12.75">
      <c r="A18" s="86"/>
      <c r="B18" s="86"/>
      <c r="C18" s="86"/>
      <c r="D18" s="86"/>
      <c r="E18" s="86"/>
      <c r="F18" s="86"/>
      <c r="G18" s="86"/>
      <c r="H18" s="86">
        <f>H4</f>
        <v>0.4</v>
      </c>
      <c r="I18" s="86"/>
      <c r="J18" s="86"/>
      <c r="K18" s="86"/>
      <c r="L18" s="86"/>
      <c r="M18" s="86"/>
      <c r="N18" s="86"/>
      <c r="O18" s="86"/>
      <c r="P18" s="86"/>
      <c r="Q18" s="86"/>
      <c r="R18" s="86"/>
      <c r="S18" s="86"/>
      <c r="T18" s="86"/>
    </row>
    <row r="19" spans="1:20" ht="12.75">
      <c r="A19" s="86"/>
      <c r="B19" s="86"/>
      <c r="C19" s="86"/>
      <c r="D19" s="86"/>
      <c r="E19" s="86"/>
      <c r="F19" s="86"/>
      <c r="G19" s="86"/>
      <c r="H19" s="86"/>
      <c r="I19" s="86"/>
      <c r="J19" s="86">
        <f>IF(I20=S16,1,2)</f>
        <v>2</v>
      </c>
      <c r="K19" s="86"/>
      <c r="L19" s="86"/>
      <c r="M19" s="86"/>
      <c r="N19" s="86"/>
      <c r="O19" s="86"/>
      <c r="P19" s="88">
        <v>0.3</v>
      </c>
      <c r="Q19" s="86"/>
      <c r="R19" s="86"/>
      <c r="S19" s="86"/>
      <c r="T19" s="86"/>
    </row>
    <row r="20" spans="1:20" ht="12.75">
      <c r="A20" s="86"/>
      <c r="B20" s="86"/>
      <c r="C20" s="86"/>
      <c r="D20" s="86"/>
      <c r="E20" s="86"/>
      <c r="F20" s="86"/>
      <c r="G20" s="86"/>
      <c r="H20" s="91" t="s">
        <v>45</v>
      </c>
      <c r="I20" s="89">
        <f>MAX(S16,M23)</f>
        <v>160</v>
      </c>
      <c r="J20" s="86"/>
      <c r="K20" s="86"/>
      <c r="L20" s="86"/>
      <c r="M20" s="86"/>
      <c r="N20" s="86"/>
      <c r="O20" s="86"/>
      <c r="P20" s="86" t="s">
        <v>50</v>
      </c>
      <c r="Q20" s="86"/>
      <c r="R20" s="86"/>
      <c r="S20" s="86"/>
      <c r="T20" s="86"/>
    </row>
    <row r="21" spans="1:20" ht="12.75">
      <c r="A21" s="86"/>
      <c r="B21" s="86"/>
      <c r="C21" s="86"/>
      <c r="D21" s="86"/>
      <c r="E21" s="86"/>
      <c r="F21" s="86"/>
      <c r="G21" s="86"/>
      <c r="H21" s="86"/>
      <c r="I21" s="86"/>
      <c r="J21" s="86"/>
      <c r="K21" s="86"/>
      <c r="L21" s="86" t="s">
        <v>51</v>
      </c>
      <c r="M21" s="86"/>
      <c r="N21" s="86"/>
      <c r="O21" s="86"/>
      <c r="P21" s="86"/>
      <c r="Q21" s="86"/>
      <c r="R21" s="86"/>
      <c r="S21" s="86">
        <v>20</v>
      </c>
      <c r="T21" s="86"/>
    </row>
    <row r="22" spans="1:20" ht="12.75">
      <c r="A22" s="86"/>
      <c r="B22" s="86"/>
      <c r="C22" s="86"/>
      <c r="D22" s="86"/>
      <c r="E22" s="86"/>
      <c r="F22" s="86"/>
      <c r="G22" s="86"/>
      <c r="H22" s="86"/>
      <c r="I22" s="86"/>
      <c r="J22" s="86"/>
      <c r="K22" s="86"/>
      <c r="L22" s="86"/>
      <c r="M22" s="86"/>
      <c r="N22" s="86"/>
      <c r="O22" s="86"/>
      <c r="P22" s="86"/>
      <c r="Q22" s="86"/>
      <c r="R22" s="86"/>
      <c r="S22" s="86"/>
      <c r="T22" s="86"/>
    </row>
    <row r="23" spans="1:20" ht="12.75">
      <c r="A23" s="86"/>
      <c r="B23" s="86"/>
      <c r="C23" s="86"/>
      <c r="D23" s="86" t="s">
        <v>52</v>
      </c>
      <c r="E23" s="86"/>
      <c r="F23" s="86"/>
      <c r="G23" s="86"/>
      <c r="H23" s="86"/>
      <c r="I23" s="86"/>
      <c r="J23" s="86"/>
      <c r="K23" s="86"/>
      <c r="L23" s="86"/>
      <c r="M23" s="89">
        <f>P19*S21+P23*S25</f>
        <v>160</v>
      </c>
      <c r="N23" s="86"/>
      <c r="O23" s="86"/>
      <c r="P23" s="86">
        <f>1-P19</f>
        <v>0.7</v>
      </c>
      <c r="Q23" s="86"/>
      <c r="R23" s="86"/>
      <c r="S23" s="86"/>
      <c r="T23" s="86"/>
    </row>
    <row r="24" spans="1:20" ht="12.75">
      <c r="A24" s="86"/>
      <c r="B24" s="86"/>
      <c r="C24" s="86"/>
      <c r="D24" s="86"/>
      <c r="E24" s="86"/>
      <c r="F24" s="86"/>
      <c r="G24" s="86"/>
      <c r="H24" s="86"/>
      <c r="I24" s="86"/>
      <c r="J24" s="86"/>
      <c r="K24" s="86"/>
      <c r="L24" s="86"/>
      <c r="M24" s="86"/>
      <c r="N24" s="86"/>
      <c r="O24" s="86"/>
      <c r="P24" s="86" t="s">
        <v>53</v>
      </c>
      <c r="Q24" s="86"/>
      <c r="R24" s="86"/>
      <c r="S24" s="86"/>
      <c r="T24" s="86"/>
    </row>
    <row r="25" spans="1:20" ht="12.75">
      <c r="A25" s="86"/>
      <c r="B25" s="86"/>
      <c r="C25" s="86"/>
      <c r="D25" s="86"/>
      <c r="E25" s="89">
        <f>H18*I20+H26*S27</f>
        <v>544</v>
      </c>
      <c r="F25" s="86"/>
      <c r="G25" s="86"/>
      <c r="H25" s="86"/>
      <c r="I25" s="86"/>
      <c r="J25" s="86"/>
      <c r="K25" s="86"/>
      <c r="L25" s="86"/>
      <c r="M25" s="86"/>
      <c r="N25" s="86"/>
      <c r="O25" s="86"/>
      <c r="P25" s="86"/>
      <c r="Q25" s="86"/>
      <c r="R25" s="86"/>
      <c r="S25" s="86">
        <v>220</v>
      </c>
      <c r="T25" s="86"/>
    </row>
    <row r="26" spans="1:20" ht="12.75">
      <c r="A26" s="86"/>
      <c r="B26" s="86"/>
      <c r="C26" s="86"/>
      <c r="D26" s="86"/>
      <c r="E26" s="86"/>
      <c r="F26" s="86"/>
      <c r="G26" s="86"/>
      <c r="H26" s="86">
        <f>1-H18</f>
        <v>0.6</v>
      </c>
      <c r="I26" s="86"/>
      <c r="J26" s="86"/>
      <c r="K26" s="86"/>
      <c r="L26" s="86"/>
      <c r="M26" s="86"/>
      <c r="N26" s="86"/>
      <c r="O26" s="86"/>
      <c r="P26" s="86"/>
      <c r="Q26" s="86"/>
      <c r="R26" s="86"/>
      <c r="S26" s="86"/>
      <c r="T26" s="86"/>
    </row>
    <row r="27" spans="1:20" ht="12.75">
      <c r="A27" s="86"/>
      <c r="B27" s="86"/>
      <c r="C27" s="86"/>
      <c r="D27" s="86"/>
      <c r="E27" s="86"/>
      <c r="F27" s="86"/>
      <c r="G27" s="86"/>
      <c r="H27" s="86"/>
      <c r="I27" s="86"/>
      <c r="J27" s="86"/>
      <c r="K27" s="86"/>
      <c r="L27" s="86"/>
      <c r="M27" s="86"/>
      <c r="N27" s="86"/>
      <c r="O27" s="86"/>
      <c r="P27" s="86"/>
      <c r="Q27" s="86"/>
      <c r="R27" s="86"/>
      <c r="S27" s="86">
        <v>800</v>
      </c>
      <c r="T27" s="86"/>
    </row>
    <row r="28" spans="1:20" ht="12.75">
      <c r="A28" s="86"/>
      <c r="B28" s="86"/>
      <c r="C28" s="86"/>
      <c r="D28" s="86"/>
      <c r="E28" s="86"/>
      <c r="F28" s="86"/>
      <c r="G28" s="86"/>
      <c r="H28" s="86" t="s">
        <v>47</v>
      </c>
      <c r="I28" s="86"/>
      <c r="J28" s="86"/>
      <c r="K28" s="86"/>
      <c r="L28" s="86"/>
      <c r="M28" s="86"/>
      <c r="N28" s="86"/>
      <c r="O28" s="86"/>
      <c r="P28" s="86"/>
      <c r="Q28" s="86"/>
      <c r="R28" s="86"/>
      <c r="S28" s="86"/>
      <c r="T28" s="86"/>
    </row>
    <row r="994" spans="190:204" ht="12.75">
      <c r="GH994" t="s">
        <v>0</v>
      </c>
      <c r="GI994" t="s">
        <v>1</v>
      </c>
      <c r="GJ994" t="s">
        <v>2</v>
      </c>
      <c r="GK994" t="s">
        <v>3</v>
      </c>
      <c r="GL994" t="s">
        <v>4</v>
      </c>
      <c r="GM994" t="s">
        <v>5</v>
      </c>
      <c r="GN994" t="s">
        <v>6</v>
      </c>
      <c r="GO994" t="s">
        <v>7</v>
      </c>
      <c r="GP994" t="s">
        <v>8</v>
      </c>
      <c r="GQ994" t="s">
        <v>9</v>
      </c>
      <c r="GR994" t="s">
        <v>10</v>
      </c>
      <c r="GS994" t="s">
        <v>11</v>
      </c>
      <c r="GT994" t="s">
        <v>12</v>
      </c>
      <c r="GU994" t="s">
        <v>13</v>
      </c>
      <c r="GV994" t="s">
        <v>14</v>
      </c>
    </row>
    <row r="995" spans="190:204" ht="12.75">
      <c r="GH995">
        <v>0</v>
      </c>
      <c r="GI995" t="s">
        <v>15</v>
      </c>
      <c r="GJ995">
        <v>0</v>
      </c>
      <c r="GK995">
        <v>0</v>
      </c>
      <c r="GL995">
        <v>0</v>
      </c>
      <c r="GM995" t="s">
        <v>16</v>
      </c>
      <c r="GN995">
        <v>2</v>
      </c>
      <c r="GO995">
        <v>1</v>
      </c>
      <c r="GP995">
        <v>2</v>
      </c>
      <c r="GQ995">
        <v>0</v>
      </c>
      <c r="GR995">
        <v>0</v>
      </c>
      <c r="GS995">
        <v>0</v>
      </c>
      <c r="GT995">
        <v>15</v>
      </c>
      <c r="GU995">
        <v>1</v>
      </c>
      <c r="GV995" t="b">
        <v>1</v>
      </c>
    </row>
    <row r="996" spans="190:204" ht="12.75">
      <c r="GH996">
        <v>1</v>
      </c>
      <c r="GK996">
        <v>0</v>
      </c>
      <c r="GL996">
        <v>0</v>
      </c>
      <c r="GM996" t="s">
        <v>18</v>
      </c>
      <c r="GN996">
        <v>2</v>
      </c>
      <c r="GO996">
        <v>3</v>
      </c>
      <c r="GP996">
        <v>4</v>
      </c>
      <c r="GQ996">
        <v>0</v>
      </c>
      <c r="GR996">
        <v>0</v>
      </c>
      <c r="GS996">
        <v>0</v>
      </c>
      <c r="GT996">
        <v>5</v>
      </c>
      <c r="GU996">
        <v>5</v>
      </c>
      <c r="GV996" t="b">
        <v>1</v>
      </c>
    </row>
    <row r="997" spans="190:204" ht="12.75">
      <c r="GH997">
        <v>2</v>
      </c>
      <c r="GK997">
        <v>0</v>
      </c>
      <c r="GL997">
        <v>0</v>
      </c>
      <c r="GM997" t="s">
        <v>18</v>
      </c>
      <c r="GN997">
        <v>2</v>
      </c>
      <c r="GO997">
        <v>5</v>
      </c>
      <c r="GP997">
        <v>6</v>
      </c>
      <c r="GQ997">
        <v>0</v>
      </c>
      <c r="GR997">
        <v>0</v>
      </c>
      <c r="GS997">
        <v>0</v>
      </c>
      <c r="GT997">
        <v>26</v>
      </c>
      <c r="GU997">
        <v>5</v>
      </c>
      <c r="GV997" t="b">
        <v>1</v>
      </c>
    </row>
    <row r="998" spans="190:204" ht="12.75">
      <c r="GH998">
        <v>3</v>
      </c>
      <c r="GL998">
        <v>1</v>
      </c>
      <c r="GM998" t="s">
        <v>17</v>
      </c>
      <c r="GN998">
        <v>0</v>
      </c>
      <c r="GO998">
        <v>0</v>
      </c>
      <c r="GP998">
        <v>0</v>
      </c>
      <c r="GQ998">
        <v>0</v>
      </c>
      <c r="GR998">
        <v>0</v>
      </c>
      <c r="GS998">
        <v>0</v>
      </c>
      <c r="GT998">
        <v>2</v>
      </c>
      <c r="GU998">
        <v>9</v>
      </c>
      <c r="GV998" t="b">
        <v>1</v>
      </c>
    </row>
    <row r="999" spans="190:204" ht="12.75">
      <c r="GH999">
        <v>4</v>
      </c>
      <c r="GL999">
        <v>1</v>
      </c>
      <c r="GM999" t="s">
        <v>16</v>
      </c>
      <c r="GN999">
        <v>2</v>
      </c>
      <c r="GO999">
        <v>7</v>
      </c>
      <c r="GP999">
        <v>8</v>
      </c>
      <c r="GQ999">
        <v>0</v>
      </c>
      <c r="GR999">
        <v>0</v>
      </c>
      <c r="GS999">
        <v>0</v>
      </c>
      <c r="GT999">
        <v>9</v>
      </c>
      <c r="GU999">
        <v>9</v>
      </c>
      <c r="GV999" t="b">
        <v>1</v>
      </c>
    </row>
    <row r="1000" spans="190:204" ht="12.75">
      <c r="GH1000">
        <v>5</v>
      </c>
      <c r="GL1000">
        <v>2</v>
      </c>
      <c r="GM1000" t="s">
        <v>16</v>
      </c>
      <c r="GN1000">
        <v>2</v>
      </c>
      <c r="GO1000">
        <v>9</v>
      </c>
      <c r="GP1000">
        <v>10</v>
      </c>
      <c r="GQ1000">
        <v>0</v>
      </c>
      <c r="GR1000">
        <v>0</v>
      </c>
      <c r="GS1000">
        <v>0</v>
      </c>
      <c r="GT1000">
        <v>20</v>
      </c>
      <c r="GU1000">
        <v>9</v>
      </c>
      <c r="GV1000" t="b">
        <v>1</v>
      </c>
    </row>
    <row r="1001" spans="190:204" ht="12.75">
      <c r="GH1001">
        <v>6</v>
      </c>
      <c r="GL1001">
        <v>2</v>
      </c>
      <c r="GM1001" t="s">
        <v>17</v>
      </c>
      <c r="GN1001">
        <v>0</v>
      </c>
      <c r="GO1001">
        <v>0</v>
      </c>
      <c r="GP1001">
        <v>0</v>
      </c>
      <c r="GQ1001">
        <v>0</v>
      </c>
      <c r="GR1001">
        <v>0</v>
      </c>
      <c r="GS1001">
        <v>0</v>
      </c>
      <c r="GT1001">
        <v>32</v>
      </c>
      <c r="GU1001">
        <v>9</v>
      </c>
      <c r="GV1001" t="b">
        <v>1</v>
      </c>
    </row>
    <row r="1002" spans="190:204" ht="12.75">
      <c r="GH1002">
        <v>7</v>
      </c>
      <c r="GK1002">
        <v>0</v>
      </c>
      <c r="GL1002">
        <v>4</v>
      </c>
      <c r="GM1002" t="s">
        <v>17</v>
      </c>
      <c r="GN1002">
        <v>0</v>
      </c>
      <c r="GO1002">
        <v>0</v>
      </c>
      <c r="GP1002">
        <v>0</v>
      </c>
      <c r="GQ1002">
        <v>0</v>
      </c>
      <c r="GR1002">
        <v>0</v>
      </c>
      <c r="GS1002">
        <v>0</v>
      </c>
      <c r="GT1002">
        <v>7</v>
      </c>
      <c r="GU1002">
        <v>13</v>
      </c>
      <c r="GV1002" t="b">
        <v>1</v>
      </c>
    </row>
    <row r="1003" spans="190:204" ht="12.75">
      <c r="GH1003">
        <v>8</v>
      </c>
      <c r="GK1003">
        <v>0</v>
      </c>
      <c r="GL1003">
        <v>4</v>
      </c>
      <c r="GM1003" t="s">
        <v>17</v>
      </c>
      <c r="GN1003">
        <v>0</v>
      </c>
      <c r="GO1003">
        <v>0</v>
      </c>
      <c r="GP1003">
        <v>0</v>
      </c>
      <c r="GQ1003">
        <v>0</v>
      </c>
      <c r="GR1003">
        <v>0</v>
      </c>
      <c r="GS1003">
        <v>0</v>
      </c>
      <c r="GT1003">
        <v>12</v>
      </c>
      <c r="GU1003">
        <v>13</v>
      </c>
      <c r="GV1003" t="b">
        <v>1</v>
      </c>
    </row>
    <row r="1004" spans="190:204" ht="12.75">
      <c r="GH1004">
        <v>9</v>
      </c>
      <c r="GK1004">
        <v>0</v>
      </c>
      <c r="GL1004">
        <v>5</v>
      </c>
      <c r="GM1004" t="s">
        <v>17</v>
      </c>
      <c r="GN1004">
        <v>0</v>
      </c>
      <c r="GO1004">
        <v>0</v>
      </c>
      <c r="GP1004">
        <v>0</v>
      </c>
      <c r="GQ1004">
        <v>0</v>
      </c>
      <c r="GR1004">
        <v>0</v>
      </c>
      <c r="GS1004">
        <v>0</v>
      </c>
      <c r="GT1004">
        <v>17</v>
      </c>
      <c r="GU1004">
        <v>13</v>
      </c>
      <c r="GV1004" t="b">
        <v>1</v>
      </c>
    </row>
    <row r="1005" spans="190:204" ht="12.75">
      <c r="GH1005">
        <v>10</v>
      </c>
      <c r="GK1005">
        <v>0</v>
      </c>
      <c r="GL1005">
        <v>5</v>
      </c>
      <c r="GM1005" t="s">
        <v>18</v>
      </c>
      <c r="GN1005">
        <v>2</v>
      </c>
      <c r="GO1005">
        <v>11</v>
      </c>
      <c r="GP1005">
        <v>12</v>
      </c>
      <c r="GQ1005">
        <v>0</v>
      </c>
      <c r="GR1005">
        <v>0</v>
      </c>
      <c r="GS1005">
        <v>0</v>
      </c>
      <c r="GT1005">
        <v>24</v>
      </c>
      <c r="GU1005">
        <v>13</v>
      </c>
      <c r="GV1005" t="b">
        <v>1</v>
      </c>
    </row>
    <row r="1006" spans="190:204" ht="12.75">
      <c r="GH1006">
        <v>11</v>
      </c>
      <c r="GL1006">
        <v>10</v>
      </c>
      <c r="GM1006" t="s">
        <v>17</v>
      </c>
      <c r="GN1006">
        <v>0</v>
      </c>
      <c r="GO1006">
        <v>0</v>
      </c>
      <c r="GP1006">
        <v>0</v>
      </c>
      <c r="GQ1006">
        <v>0</v>
      </c>
      <c r="GR1006">
        <v>0</v>
      </c>
      <c r="GS1006">
        <v>0</v>
      </c>
      <c r="GT1006">
        <v>22</v>
      </c>
      <c r="GU1006">
        <v>17</v>
      </c>
      <c r="GV1006" t="b">
        <v>1</v>
      </c>
    </row>
    <row r="1007" spans="190:204" ht="12.75">
      <c r="GH1007">
        <v>12</v>
      </c>
      <c r="GL1007">
        <v>10</v>
      </c>
      <c r="GM1007" t="s">
        <v>17</v>
      </c>
      <c r="GN1007">
        <v>0</v>
      </c>
      <c r="GO1007">
        <v>0</v>
      </c>
      <c r="GP1007">
        <v>0</v>
      </c>
      <c r="GQ1007">
        <v>0</v>
      </c>
      <c r="GR1007">
        <v>0</v>
      </c>
      <c r="GS1007">
        <v>0</v>
      </c>
      <c r="GT1007">
        <v>27</v>
      </c>
      <c r="GU1007">
        <v>17</v>
      </c>
      <c r="GV1007" t="b">
        <v>1</v>
      </c>
    </row>
  </sheetData>
  <sheetProtection/>
  <mergeCells count="1">
    <mergeCell ref="A1:D1"/>
  </mergeCells>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sheetPr codeName="Sheet6"/>
  <dimension ref="A1:I20"/>
  <sheetViews>
    <sheetView showGridLines="0" showRowColHeaders="0" zoomScalePageLayoutView="0" workbookViewId="0" topLeftCell="A1">
      <selection activeCell="A1" sqref="A1"/>
    </sheetView>
  </sheetViews>
  <sheetFormatPr defaultColWidth="9.140625" defaultRowHeight="12.75"/>
  <sheetData>
    <row r="1" ht="12.75">
      <c r="A1" t="s">
        <v>31</v>
      </c>
    </row>
    <row r="2" spans="1:6" ht="38.25">
      <c r="A2" s="34" t="s">
        <v>32</v>
      </c>
      <c r="B2" s="35" t="s">
        <v>22</v>
      </c>
      <c r="C2" s="36" t="s">
        <v>33</v>
      </c>
      <c r="D2" s="37" t="s">
        <v>35</v>
      </c>
      <c r="E2" s="35" t="s">
        <v>36</v>
      </c>
      <c r="F2" s="37" t="s">
        <v>34</v>
      </c>
    </row>
    <row r="3" spans="1:9" ht="12.75">
      <c r="A3" s="5">
        <v>0</v>
      </c>
      <c r="B3" s="18">
        <f>'BE'!$B$5</f>
        <v>100000</v>
      </c>
      <c r="C3" s="18">
        <f>'BE'!$B$8*A3</f>
        <v>0</v>
      </c>
      <c r="D3" s="38">
        <f>B3+C3</f>
        <v>100000</v>
      </c>
      <c r="E3" s="18">
        <f>'BE'!$B$11*A3</f>
        <v>0</v>
      </c>
      <c r="F3" s="38">
        <f>E3-D3</f>
        <v>-100000</v>
      </c>
      <c r="H3" s="39">
        <f>'BE'!B15</f>
        <v>1000</v>
      </c>
      <c r="I3">
        <v>0</v>
      </c>
    </row>
    <row r="4" spans="1:9" ht="12.75">
      <c r="A4" s="40">
        <f>INT(3*'BE'!B15)</f>
        <v>3000</v>
      </c>
      <c r="B4" s="18">
        <f>'BE'!$B$5</f>
        <v>100000</v>
      </c>
      <c r="C4" s="18">
        <f>'BE'!$B$8*A4</f>
        <v>300000</v>
      </c>
      <c r="D4" s="38">
        <f>B4+C4</f>
        <v>400000</v>
      </c>
      <c r="E4" s="18">
        <f>'BE'!$B$11*A4</f>
        <v>600000</v>
      </c>
      <c r="F4" s="38">
        <f>E4-D4</f>
        <v>200000</v>
      </c>
      <c r="H4" s="41">
        <f>H3</f>
        <v>1000</v>
      </c>
      <c r="I4" s="18">
        <f>'BE'!B16</f>
        <v>200000</v>
      </c>
    </row>
    <row r="7" spans="1:9" ht="12.75">
      <c r="A7" s="23">
        <f>'BE'!B15</f>
        <v>1000</v>
      </c>
      <c r="B7" s="23">
        <v>0</v>
      </c>
      <c r="C7" s="23"/>
      <c r="D7" s="23"/>
      <c r="E7" s="23"/>
      <c r="F7" s="23"/>
      <c r="G7" s="23"/>
      <c r="H7" s="23"/>
      <c r="I7" s="23"/>
    </row>
    <row r="8" spans="1:9" ht="12.75">
      <c r="A8" s="42">
        <f>A7</f>
        <v>1000</v>
      </c>
      <c r="B8" s="43">
        <f>'BE'!B16</f>
        <v>200000</v>
      </c>
      <c r="C8" s="43"/>
      <c r="D8" s="23"/>
      <c r="E8" s="23"/>
      <c r="F8" s="23"/>
      <c r="G8" s="23"/>
      <c r="H8" s="23"/>
      <c r="I8" s="23"/>
    </row>
    <row r="9" spans="1:9" ht="12.75">
      <c r="A9" s="44"/>
      <c r="B9" s="45"/>
      <c r="C9" s="45"/>
      <c r="D9" s="23"/>
      <c r="E9" s="23"/>
      <c r="F9" s="23"/>
      <c r="G9" s="23"/>
      <c r="H9" s="23"/>
      <c r="I9" s="23"/>
    </row>
    <row r="10" spans="1:9" ht="12.75">
      <c r="A10" s="46">
        <v>0</v>
      </c>
      <c r="B10" s="19">
        <f>B8</f>
        <v>200000</v>
      </c>
      <c r="C10" s="19"/>
      <c r="D10" s="23"/>
      <c r="E10" s="23"/>
      <c r="F10" s="23"/>
      <c r="G10" s="23"/>
      <c r="H10" s="47"/>
      <c r="I10" s="48"/>
    </row>
    <row r="11" spans="1:9" ht="12.75">
      <c r="A11" s="46">
        <f>A8</f>
        <v>1000</v>
      </c>
      <c r="B11" s="19">
        <f>B8</f>
        <v>200000</v>
      </c>
      <c r="C11" s="19"/>
      <c r="D11" s="23"/>
      <c r="E11" s="23"/>
      <c r="F11" s="23"/>
      <c r="G11" s="23"/>
      <c r="H11" s="47"/>
      <c r="I11" s="48"/>
    </row>
    <row r="12" spans="1:9" ht="12.75">
      <c r="A12" s="23"/>
      <c r="B12" s="23"/>
      <c r="C12" s="23"/>
      <c r="D12" s="23"/>
      <c r="E12" s="23"/>
      <c r="F12" s="23"/>
      <c r="G12" s="23"/>
      <c r="H12" s="23"/>
      <c r="I12" s="23"/>
    </row>
    <row r="13" spans="1:3" ht="12.75">
      <c r="A13" s="37" t="s">
        <v>40</v>
      </c>
      <c r="B13" s="52"/>
      <c r="C13" s="52"/>
    </row>
    <row r="14" spans="1:3" ht="12.75">
      <c r="A14" s="34" t="s">
        <v>32</v>
      </c>
      <c r="B14" s="35" t="str">
        <f>'Make or Buy'!A6</f>
        <v>Make</v>
      </c>
      <c r="C14" s="35" t="str">
        <f>'Make or Buy'!A9</f>
        <v>Buy</v>
      </c>
    </row>
    <row r="15" spans="1:9" ht="12.75">
      <c r="A15" s="5">
        <v>0</v>
      </c>
      <c r="B15" s="18">
        <f>'Make or Buy'!B$6+'Make or Buy'!C$6*$A15</f>
        <v>12000</v>
      </c>
      <c r="C15" s="18">
        <f>'Make or Buy'!B$9+'Make or Buy'!C$9*$A15</f>
        <v>2400</v>
      </c>
      <c r="H15" s="21">
        <f>'Make or Buy'!B13</f>
        <v>19200</v>
      </c>
      <c r="I15" s="53">
        <v>0</v>
      </c>
    </row>
    <row r="16" spans="1:9" ht="12.75">
      <c r="A16" s="40">
        <f>3*'Make or Buy'!B13</f>
        <v>57600</v>
      </c>
      <c r="B16" s="18">
        <f>'Make or Buy'!$B$6+'Make or Buy'!$C$6*A16</f>
        <v>98400</v>
      </c>
      <c r="C16" s="18">
        <f>'Make or Buy'!B$9+'Make or Buy'!C$9*$A16</f>
        <v>117600</v>
      </c>
      <c r="H16" s="21">
        <f>H15</f>
        <v>19200</v>
      </c>
      <c r="I16" s="53">
        <f>'Make or Buy'!B9+'Make or Buy'!B13*'Make or Buy'!C9</f>
        <v>40800</v>
      </c>
    </row>
    <row r="17" spans="1:9" ht="12.75">
      <c r="A17" s="46"/>
      <c r="B17" s="19"/>
      <c r="C17" s="19"/>
      <c r="D17" s="19"/>
      <c r="E17" s="23"/>
      <c r="F17" s="23"/>
      <c r="G17" s="23"/>
      <c r="H17" s="49"/>
      <c r="I17" s="50"/>
    </row>
    <row r="18" spans="1:9" ht="12.75">
      <c r="A18" s="23"/>
      <c r="B18" s="23"/>
      <c r="C18" s="23"/>
      <c r="D18" s="23"/>
      <c r="E18" s="23"/>
      <c r="F18" s="23"/>
      <c r="G18" s="23"/>
      <c r="H18" s="23"/>
      <c r="I18" s="23"/>
    </row>
    <row r="19" spans="1:9" ht="12.75">
      <c r="A19" s="23"/>
      <c r="B19" s="23"/>
      <c r="C19" s="23"/>
      <c r="D19" s="23"/>
      <c r="E19" s="23"/>
      <c r="F19" s="23"/>
      <c r="G19" s="23"/>
      <c r="H19" s="47"/>
      <c r="I19" s="19"/>
    </row>
    <row r="20" spans="1:9" ht="12.75">
      <c r="A20" s="23"/>
      <c r="B20" s="23"/>
      <c r="C20" s="23"/>
      <c r="D20" s="23"/>
      <c r="E20" s="23"/>
      <c r="F20" s="23"/>
      <c r="G20" s="23"/>
      <c r="H20" s="47"/>
      <c r="I20" s="19"/>
    </row>
  </sheetData>
  <sheetProtection/>
  <printOptions/>
  <pageMargins left="0.75" right="0.75" top="1" bottom="1" header="0.5" footer="0.5"/>
  <pageSetup horizontalDpi="600" verticalDpi="600" orientation="portrait" r:id="rId1"/>
  <headerFooter alignWithMargins="0">
    <oddFooter>&amp;CActive Models to accompany Operations Management by Heizer &amp;&amp; Render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dc:creator>
  <cp:keywords/>
  <dc:description/>
  <cp:lastModifiedBy>Ahmed Ali</cp:lastModifiedBy>
  <cp:lastPrinted>2016-05-11T12:15:14Z</cp:lastPrinted>
  <dcterms:created xsi:type="dcterms:W3CDTF">2002-03-11T19:13:24Z</dcterms:created>
  <dcterms:modified xsi:type="dcterms:W3CDTF">2016-05-11T12:15:48Z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